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fgovbr-my.sharepoint.com/personal/fernando_ffl_pf_gov_br/Documents/Administração SELOG/Vigilância/"/>
    </mc:Choice>
  </mc:AlternateContent>
  <xr:revisionPtr revIDLastSave="1296" documentId="8_{93D69793-67AB-4A1F-BDB4-49E35721F6E9}" xr6:coauthVersionLast="45" xr6:coauthVersionMax="45" xr10:uidLastSave="{20E89A64-E341-424C-8B42-5E42726A7B23}"/>
  <bookViews>
    <workbookView xWindow="16965" yWindow="4890" windowWidth="11835" windowHeight="10695" tabRatio="934" xr2:uid="{00000000-000D-0000-FFFF-FFFF00000000}"/>
  </bookViews>
  <sheets>
    <sheet name="Posto diurno armado 12x36h" sheetId="31" r:id="rId1"/>
    <sheet name="Posto noturno armado 12x36h" sheetId="34" r:id="rId2"/>
    <sheet name="RESUMO" sheetId="21" r:id="rId3"/>
  </sheets>
  <definedNames>
    <definedName name="ad">#REF!</definedName>
    <definedName name="af">#REF!</definedName>
    <definedName name="as">#REF!</definedName>
    <definedName name="ENCARGOSPREV" localSheetId="0">'Posto diurno armado 12x36h'!$L$54</definedName>
    <definedName name="ENCARGOSPREV" localSheetId="1">'Posto noturno armado 12x36h'!$L$54</definedName>
    <definedName name="FGTS" localSheetId="0">'Posto diurno armado 12x36h'!$L$55</definedName>
    <definedName name="FGTS" localSheetId="1">'Posto noturno armado 12x36h'!$L$55</definedName>
    <definedName name="MOD_1" localSheetId="0">'Posto diurno armado 12x36h'!$L$34</definedName>
    <definedName name="MOD_1" localSheetId="1">'Posto noturno armado 12x36h'!$L$34</definedName>
    <definedName name="MOD_2" localSheetId="0">'Posto diurno armado 12x36h'!$L$66</definedName>
    <definedName name="MOD_2" localSheetId="1">'Posto noturno armado 12x36h'!$L$66</definedName>
    <definedName name="MOD_2.1" localSheetId="0">'Posto diurno armado 12x36h'!$L$42</definedName>
    <definedName name="MOD_2.1" localSheetId="1">'Posto noturno armado 12x36h'!$L$42</definedName>
    <definedName name="MOD_2.2" localSheetId="0">'Posto diurno armado 12x36h'!$L$57</definedName>
    <definedName name="MOD_2.2" localSheetId="1">'Posto noturno armado 12x36h'!$L$57</definedName>
    <definedName name="MOD_2.3" localSheetId="0">'Posto diurno armado 12x36h'!$L$64</definedName>
    <definedName name="MOD_2.3" localSheetId="1">'Posto noturno armado 12x36h'!$L$64</definedName>
    <definedName name="MOD_3" localSheetId="0">'Posto diurno armado 12x36h'!$L$76</definedName>
    <definedName name="MOD_3" localSheetId="1">'Posto noturno armado 12x36h'!$L$76</definedName>
    <definedName name="MOD_4" localSheetId="0">'Posto diurno armado 12x36h'!$L$89</definedName>
    <definedName name="MOD_4" localSheetId="1">'Posto noturno armado 12x36h'!$L$89</definedName>
    <definedName name="MOD_4.1" localSheetId="0">'Posto diurno armado 12x36h'!$L$82</definedName>
    <definedName name="MOD_4.1" localSheetId="1">'Posto noturno armado 12x36h'!$L$82</definedName>
    <definedName name="MOD_4.2" localSheetId="0">'Posto diurno armado 12x36h'!$L$87</definedName>
    <definedName name="MOD_4.2" localSheetId="1">'Posto noturno armado 12x36h'!$L$87</definedName>
    <definedName name="MOD_5" localSheetId="0">'Posto diurno armado 12x36h'!$L$95</definedName>
    <definedName name="MOD_5" localSheetId="1">'Posto noturno armado 12x36h'!$L$95</definedName>
    <definedName name="MOD_6" localSheetId="0">'Posto diurno armado 12x36h'!$L$101</definedName>
    <definedName name="MOD_6" localSheetId="1">'Posto noturno armado 12x36h'!$L$101</definedName>
    <definedName name="MOD_7" localSheetId="0">'Posto diurno armado 12x36h'!$L$107</definedName>
    <definedName name="MOD_7" localSheetId="1">'Posto noturno armado 12x36h'!$L$107</definedName>
    <definedName name="SALARIOBASE" localSheetId="1">'Posto noturno armado 12x36h'!$K$20</definedName>
    <definedName name="SALARIOBASE">'Posto diurno armado 12x36h'!$K$20</definedName>
    <definedName name="SUPERV_DIURNA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0" i="31" l="1"/>
  <c r="J70" i="34"/>
  <c r="L62" i="34" l="1"/>
  <c r="K31" i="34" l="1"/>
  <c r="B116" i="34"/>
  <c r="B115" i="34"/>
  <c r="B114" i="34"/>
  <c r="B113" i="34"/>
  <c r="B112" i="34"/>
  <c r="B111" i="34"/>
  <c r="B110" i="34"/>
  <c r="K105" i="34"/>
  <c r="L61" i="34"/>
  <c r="L60" i="34"/>
  <c r="K40" i="34"/>
  <c r="K39" i="34"/>
  <c r="K38" i="34"/>
  <c r="L29" i="34"/>
  <c r="K6" i="34"/>
  <c r="L60" i="31"/>
  <c r="L64" i="34" l="1"/>
  <c r="L30" i="34"/>
  <c r="L32" i="34" s="1"/>
  <c r="L29" i="31"/>
  <c r="B116" i="31"/>
  <c r="B115" i="31"/>
  <c r="B114" i="31"/>
  <c r="B113" i="31"/>
  <c r="B112" i="31"/>
  <c r="B111" i="31"/>
  <c r="B110" i="31"/>
  <c r="K105" i="31"/>
  <c r="L62" i="31"/>
  <c r="L61" i="31"/>
  <c r="L64" i="31" s="1"/>
  <c r="K40" i="31"/>
  <c r="K39" i="31"/>
  <c r="K38" i="31"/>
  <c r="K6" i="31"/>
  <c r="L31" i="34" l="1"/>
  <c r="L34" i="34" s="1"/>
  <c r="L30" i="31"/>
  <c r="L34" i="31" s="1"/>
  <c r="J38" i="34" l="1"/>
  <c r="L38" i="34" s="1"/>
  <c r="J39" i="34"/>
  <c r="L39" i="34" s="1"/>
  <c r="J40" i="34"/>
  <c r="L40" i="34" s="1"/>
  <c r="L110" i="34"/>
  <c r="L110" i="31"/>
  <c r="J40" i="31"/>
  <c r="L40" i="31" s="1"/>
  <c r="J39" i="31"/>
  <c r="L39" i="31" s="1"/>
  <c r="J38" i="31"/>
  <c r="L38" i="31" s="1"/>
  <c r="L42" i="34" l="1"/>
  <c r="L42" i="31"/>
  <c r="J74" i="31" s="1"/>
  <c r="L74" i="31" s="1"/>
  <c r="J50" i="34" l="1"/>
  <c r="L50" i="34" s="1"/>
  <c r="J45" i="34"/>
  <c r="L45" i="34" s="1"/>
  <c r="J49" i="34"/>
  <c r="L49" i="34" s="1"/>
  <c r="J48" i="34"/>
  <c r="L48" i="34" s="1"/>
  <c r="J47" i="34"/>
  <c r="L47" i="34" s="1"/>
  <c r="J74" i="34"/>
  <c r="L74" i="34" s="1"/>
  <c r="J51" i="34"/>
  <c r="L51" i="34" s="1"/>
  <c r="J46" i="34"/>
  <c r="L46" i="34" s="1"/>
  <c r="J52" i="34"/>
  <c r="L52" i="34" s="1"/>
  <c r="L55" i="34" s="1"/>
  <c r="J51" i="31"/>
  <c r="L51" i="31" s="1"/>
  <c r="J48" i="31"/>
  <c r="L48" i="31" s="1"/>
  <c r="J49" i="31"/>
  <c r="L49" i="31" s="1"/>
  <c r="J45" i="31"/>
  <c r="L45" i="31" s="1"/>
  <c r="J46" i="31"/>
  <c r="L46" i="31" s="1"/>
  <c r="J50" i="31"/>
  <c r="L50" i="31" s="1"/>
  <c r="J52" i="31"/>
  <c r="L52" i="31" s="1"/>
  <c r="L55" i="31" s="1"/>
  <c r="J73" i="31" s="1"/>
  <c r="L73" i="31" s="1"/>
  <c r="J47" i="31"/>
  <c r="L47" i="31" s="1"/>
  <c r="L54" i="34" l="1"/>
  <c r="L57" i="34" s="1"/>
  <c r="L66" i="34" s="1"/>
  <c r="J73" i="34"/>
  <c r="L73" i="34" s="1"/>
  <c r="J71" i="34"/>
  <c r="L71" i="34" s="1"/>
  <c r="L54" i="31"/>
  <c r="L57" i="31" s="1"/>
  <c r="L66" i="31" s="1"/>
  <c r="J71" i="31"/>
  <c r="L71" i="31" s="1"/>
  <c r="L70" i="31" l="1"/>
  <c r="L76" i="31" s="1"/>
  <c r="L70" i="34"/>
  <c r="J72" i="34"/>
  <c r="L72" i="34" s="1"/>
  <c r="L111" i="34"/>
  <c r="J72" i="31"/>
  <c r="L72" i="31" s="1"/>
  <c r="L111" i="31"/>
  <c r="L112" i="31" l="1"/>
  <c r="J80" i="31"/>
  <c r="L80" i="31" s="1"/>
  <c r="L82" i="31" s="1"/>
  <c r="L76" i="34"/>
  <c r="J80" i="34" s="1"/>
  <c r="J85" i="31"/>
  <c r="L85" i="31" s="1"/>
  <c r="L87" i="31" s="1"/>
  <c r="L112" i="34" l="1"/>
  <c r="J85" i="34"/>
  <c r="L85" i="34" s="1"/>
  <c r="L87" i="34" s="1"/>
  <c r="L80" i="34"/>
  <c r="L82" i="34" s="1"/>
  <c r="L89" i="31"/>
  <c r="L113" i="31" s="1"/>
  <c r="L105" i="31"/>
  <c r="L107" i="31" s="1"/>
  <c r="L116" i="31" s="1"/>
  <c r="L105" i="34"/>
  <c r="L107" i="34" s="1"/>
  <c r="L116" i="34" s="1"/>
  <c r="J93" i="31"/>
  <c r="L93" i="31" s="1"/>
  <c r="L95" i="31" s="1"/>
  <c r="L114" i="31" s="1"/>
  <c r="L89" i="34" l="1"/>
  <c r="L113" i="34" s="1"/>
  <c r="J93" i="34"/>
  <c r="L93" i="34" s="1"/>
  <c r="L95" i="34" s="1"/>
  <c r="L114" i="34" s="1"/>
  <c r="J99" i="31"/>
  <c r="L99" i="31" s="1"/>
  <c r="L101" i="31" s="1"/>
  <c r="J99" i="34" l="1"/>
  <c r="L99" i="34" s="1"/>
  <c r="L101" i="34" s="1"/>
  <c r="L115" i="34" s="1"/>
  <c r="L118" i="34" s="1"/>
  <c r="L120" i="34" s="1"/>
  <c r="B5" i="21" s="1"/>
  <c r="L115" i="31"/>
  <c r="L118" i="31" s="1"/>
  <c r="L120" i="31" s="1"/>
  <c r="B4" i="21" s="1"/>
  <c r="D4" i="21" l="1"/>
  <c r="D5" i="21" l="1"/>
  <c r="D7" i="21" s="1"/>
  <c r="D9" i="21" s="1"/>
</calcChain>
</file>

<file path=xl/sharedStrings.xml><?xml version="1.0" encoding="utf-8"?>
<sst xmlns="http://schemas.openxmlformats.org/spreadsheetml/2006/main" count="364" uniqueCount="136">
  <si>
    <t>Data base da categoria (dia/mês/ano)</t>
  </si>
  <si>
    <t>Categoria profissional (vinculada à execução contratual)</t>
  </si>
  <si>
    <t>Tipo de serviço (mesmo serviço com características distintas)</t>
  </si>
  <si>
    <t>A</t>
  </si>
  <si>
    <t>B</t>
  </si>
  <si>
    <t>C</t>
  </si>
  <si>
    <t>D</t>
  </si>
  <si>
    <t>E</t>
  </si>
  <si>
    <t>F</t>
  </si>
  <si>
    <t>G</t>
  </si>
  <si>
    <t>4.1</t>
  </si>
  <si>
    <t>4.2</t>
  </si>
  <si>
    <t>MÓDULO 2 – BENEFÍCIOS MENSAIS E DIÁRIOS (INSUMOS DE MÃO-DE-OBRA)</t>
  </si>
  <si>
    <t>Data de apresentação da proposta</t>
  </si>
  <si>
    <t>Tipo de Serviço</t>
  </si>
  <si>
    <t>Unidade de Medida</t>
  </si>
  <si>
    <t>Quantidade total a contratar (em função da unidade de medida)</t>
  </si>
  <si>
    <t>Município/UF</t>
  </si>
  <si>
    <t>VALOR TOTAL POR EMPREGADO</t>
  </si>
  <si>
    <t>DISCRIMINAÇÃO DOS SERVIÇOS</t>
  </si>
  <si>
    <t>Numero de meses de execução contratual</t>
  </si>
  <si>
    <t>IDENTIFICAÇÃO DO SERVIÇO</t>
  </si>
  <si>
    <t>NOTA: As planilhas deverão ser individualizadas por tipo de posto (diurno/noturno), no entanto, a proposta para contratação terá que ser consolidada.</t>
  </si>
  <si>
    <t>DADOS COMPLEMENTARES PARA COMPOSIÇÃO DOS CUSTOS REFERENTE À MÃO-DE-OBRA</t>
  </si>
  <si>
    <t>NOTA: Deverá ser elaborado um quadro para cada tipo de serviço.</t>
  </si>
  <si>
    <t>Composição da Remuneração</t>
  </si>
  <si>
    <t>ANEXO II-A</t>
  </si>
  <si>
    <t>Vigilância</t>
  </si>
  <si>
    <t>Posto</t>
  </si>
  <si>
    <t>Vigilante</t>
  </si>
  <si>
    <r>
      <t xml:space="preserve">01 (um) Posto de serviço de </t>
    </r>
    <r>
      <rPr>
        <b/>
        <u/>
        <sz val="10"/>
        <color indexed="12"/>
        <rFont val="Arial"/>
        <family val="2"/>
      </rPr>
      <t>vigilância armada</t>
    </r>
    <r>
      <rPr>
        <sz val="10"/>
        <color indexed="12"/>
        <rFont val="Arial"/>
        <family val="2"/>
      </rPr>
      <t xml:space="preserve"> de 12 horas </t>
    </r>
    <r>
      <rPr>
        <b/>
        <u/>
        <sz val="10"/>
        <color indexed="12"/>
        <rFont val="Arial"/>
        <family val="2"/>
      </rPr>
      <t>diurnas</t>
    </r>
    <r>
      <rPr>
        <sz val="10"/>
        <color indexed="12"/>
        <rFont val="Arial"/>
        <family val="2"/>
      </rPr>
      <t xml:space="preserve"> de segunda feira à domingo em turnos de 12 x 36h.</t>
    </r>
  </si>
  <si>
    <t xml:space="preserve">Salário Base  </t>
  </si>
  <si>
    <t>Aracaju/SE</t>
  </si>
  <si>
    <t xml:space="preserve">Numero da CONVENÇÃO COLETIVA </t>
  </si>
  <si>
    <t>Salário da Categoria</t>
  </si>
  <si>
    <t>Periculosidade ( Salário + 30% )</t>
  </si>
  <si>
    <t>Adicional Noturno 20% (22h às 05)</t>
  </si>
  <si>
    <t xml:space="preserve">Hora Noturna Reduzida </t>
  </si>
  <si>
    <t>PLANILHA DE CUSTO E FORMAÇÃO DE PREÇO - DIURNO - 12X36H - ARMADO</t>
  </si>
  <si>
    <t>SE000020/2020</t>
  </si>
  <si>
    <t>Sindicato dos Empregados em Empresas de Segurança Vigilância do Estado de Sergipe</t>
  </si>
  <si>
    <t>2.1</t>
  </si>
  <si>
    <t>13o salário, férias e adicional de férias</t>
  </si>
  <si>
    <t>Base</t>
  </si>
  <si>
    <t>Provisionamento</t>
  </si>
  <si>
    <t>Valor</t>
  </si>
  <si>
    <t>MÓDULO 1 - COMPOSIÇÃO DA REMUNERAÇÃO   CCT 2020 SERGIPE</t>
  </si>
  <si>
    <t>Percentual</t>
  </si>
  <si>
    <t>Observações</t>
  </si>
  <si>
    <t>(i)</t>
  </si>
  <si>
    <t>Sub-total Módulo 2.1</t>
  </si>
  <si>
    <t>2.2</t>
  </si>
  <si>
    <t>Encargos previdenciários e FGTS</t>
  </si>
  <si>
    <t>FGTS</t>
  </si>
  <si>
    <t>Sub-total Módulo 2.2</t>
  </si>
  <si>
    <t>2.3</t>
  </si>
  <si>
    <t>Benefícios diários e mensais</t>
  </si>
  <si>
    <t>Quantidade</t>
  </si>
  <si>
    <t>Unitário</t>
  </si>
  <si>
    <t>Sub-total Módulo 2.3</t>
  </si>
  <si>
    <t>Total Módulo 2</t>
  </si>
  <si>
    <t>MÓDULO 3 - PROVISÃO PARA RESCISÃO</t>
  </si>
  <si>
    <t>3.1</t>
  </si>
  <si>
    <t>INSS empregador</t>
  </si>
  <si>
    <t>Salário educação</t>
  </si>
  <si>
    <t>SESC</t>
  </si>
  <si>
    <t>SENAC</t>
  </si>
  <si>
    <t>SEBRAE</t>
  </si>
  <si>
    <t>INCRA</t>
  </si>
  <si>
    <t>Total módulo 1</t>
  </si>
  <si>
    <t>Total Módulo 3</t>
  </si>
  <si>
    <t>Ausências legais</t>
  </si>
  <si>
    <t>Dias de ausência/ano</t>
  </si>
  <si>
    <t>Sub-total Módulo 4.1</t>
  </si>
  <si>
    <t>Reposição para repouso e alimentação</t>
  </si>
  <si>
    <t>Sub-total Módulo 4.2</t>
  </si>
  <si>
    <t>Total Módulo 4</t>
  </si>
  <si>
    <t>MÓDULO 5 - INSUMOS DE MÃO DE OBRA</t>
  </si>
  <si>
    <t>Insumos de mão de obra</t>
  </si>
  <si>
    <t>Total Módulo 5</t>
  </si>
  <si>
    <t>MÓDULO 6 - CUSTOS INDIRETOS, TRIBUTOS E LUCRO - CITL</t>
  </si>
  <si>
    <t>Custos indiretos, tributos e lucro</t>
  </si>
  <si>
    <t>Total Módulo 6</t>
  </si>
  <si>
    <t>MÓDULO 7 - RATEIO DE CHEFIA DE CAMPO</t>
  </si>
  <si>
    <t>Rateio de chefia de campo</t>
  </si>
  <si>
    <t>Total Módulo 7</t>
  </si>
  <si>
    <t>MÓDULO 4 - CUSTO DE REPOSIÇÃO DO PROFISSIONAL AUSENTE</t>
  </si>
  <si>
    <t>Valor Mensal por posto</t>
  </si>
  <si>
    <t>Número de postos</t>
  </si>
  <si>
    <t>Valor final</t>
  </si>
  <si>
    <t>Total mensal dos serviços</t>
  </si>
  <si>
    <t>Total anual dos serviços</t>
  </si>
  <si>
    <t>RESUMO GERAL DA PROPOSTA</t>
  </si>
  <si>
    <t>Prestação de serviços de vigilância ARMADA: 01 Posto de Vigilância – 12 (doze) horas diurnas, de segunda-feira a domingo incluindo os feriados, em turnos de 12 (doze) x 36 (trinta e seis) horas.</t>
  </si>
  <si>
    <t>ITEM</t>
  </si>
  <si>
    <t>Prestação de serviços de vigilância ARMADA: 01 Posto de Vigilância – 12 (doze) horas noturnas, de segunda-feira a domingo incluindo os feriados, em turnos de 12 (doze) x 36 (trinta e seis) horas.</t>
  </si>
  <si>
    <t>Total de vigilantes a ser alocado no contrato: 8 (oito)</t>
  </si>
  <si>
    <t>Avisos prévios e demissão com justa causa</t>
  </si>
  <si>
    <t>(ii)</t>
  </si>
  <si>
    <t>Não tendo havido a incidência de custos com aviso prévio trabalhado e indenizado, a prorrogação contratual seguinte deverá prever o pagamento do percentual máximo equivalente a 03 (três) dias a mais por ano de serviço (1/10 dos percentuais atuais), até o limite compatível com o prazo total de vigência contratual - Acórdãos n. 1904/2007 -Plenário, n. 3006/2010-Plenário e n. 11186/2017-Plenário.</t>
  </si>
  <si>
    <t>Percentual (iii)</t>
  </si>
  <si>
    <t>(iii)</t>
  </si>
  <si>
    <t>Percentual de 3,05% adotado conforme caderno técnico SEGES.</t>
  </si>
  <si>
    <t>A formação de preços deste caderno técnico, considera a vigência contratual de 12 meses, conforme previsto no art. 57 da Lei nº 8.666, de 23 de junho de 1993. Assim, a referida rubrica tem como principal objetivo suprir a necessidade, ao final do contrato de 12 meses, do pagamento das férias remuneradas, na forma prevista na Consolidação das Leis do Trabalho (art. 129). Esta rubrica, quando da prorrogação contratual, torna-se custo não renovável, sendo - portanto - zerada naquele momento.</t>
  </si>
  <si>
    <t>Indenização horas/mês</t>
  </si>
  <si>
    <t>Gratificação trabalho noturno - cláusula 8a CCT</t>
  </si>
  <si>
    <t>Materiais conforme termo de referência, percentual conforme caderno técnico</t>
  </si>
  <si>
    <t>Data:</t>
  </si>
  <si>
    <t xml:space="preserve">FORMA DE TRIBUTAÇÃO CONSIDERADA:  LUCRO REAL </t>
  </si>
  <si>
    <t>13o salário (provisionamento 1/12 por mês)</t>
  </si>
  <si>
    <t>Férias (provisionamento no 1o ano, 1/12 por mês, após, verificar observação (i)</t>
  </si>
  <si>
    <t>Adicional de férias (30% do salário - provisionamento 1/36 por mês)</t>
  </si>
  <si>
    <t>Percentual legal</t>
  </si>
  <si>
    <t>Base (módulo 1 + módulo 2.1)</t>
  </si>
  <si>
    <t>SAT-GIL/RAT (ii)</t>
  </si>
  <si>
    <t>Percentual adotado de 3%, incidência máxima. Caso a empresa adote percentual menor, deverá justificar.</t>
  </si>
  <si>
    <t>(iv)</t>
  </si>
  <si>
    <t>Vale-transporte (R$ 4,00 x 15 dias x 2 vales diários, menos 6% do salário base, proporcionalmente a 15 dias de trabalho efetivo devido à escala).</t>
  </si>
  <si>
    <t>Vale-alimentação (R$ 17,75 por dia de trabalho menos 10%, conforme CCT)</t>
  </si>
  <si>
    <t>Sub-total encargos previdenciários</t>
  </si>
  <si>
    <t>Sub-total FGTS</t>
  </si>
  <si>
    <t>Multa do FGTS sobre aviso prévio indenizado (40% sobre recolhimento do FGTS)</t>
  </si>
  <si>
    <t>Multa do FGTS sobre aviso prévio trabalhado (40% sobre recolhimento do FGTS)</t>
  </si>
  <si>
    <t>Aviso prévio trabalhado (provisionamento conforme observação (iii), base de cálculo módulo 1 + módulo dois)</t>
  </si>
  <si>
    <t>Custo da demissão com justa causa (cálculo conforme caderno técnico)</t>
  </si>
  <si>
    <t>Intervalo de 1h diária intrajornada com 50% de acréscimo (Cláusula 30ª CCT). Base de cálculo: Módulos 1 + 2 +3, divididos por 220 horas mensais (Cláusula 29ª da CCT).</t>
  </si>
  <si>
    <t>QUADRO RESUMO DO CUSTO POR EMPREGADO               Mão-de-obra vinculada à execução contratual (valor por empregado)</t>
  </si>
  <si>
    <t>EMPREGADOS POR POSTO</t>
  </si>
  <si>
    <t>VALOR TOTAL POR POSTO</t>
  </si>
  <si>
    <r>
      <t xml:space="preserve">01 (um) Posto de serviço de </t>
    </r>
    <r>
      <rPr>
        <b/>
        <u/>
        <sz val="10"/>
        <color indexed="12"/>
        <rFont val="Arial"/>
        <family val="2"/>
      </rPr>
      <t>vigilância armada</t>
    </r>
    <r>
      <rPr>
        <sz val="10"/>
        <color indexed="12"/>
        <rFont val="Arial"/>
        <family val="2"/>
      </rPr>
      <t xml:space="preserve"> de 12 horas noturnas de segunda feira à domingo em turnos de 12 x 36h.</t>
    </r>
  </si>
  <si>
    <t>CITL conforme fórmula do caderno técnico, adotando-se CI = 6%, PIS = 0,65%, COFINS = 3%, ISS = 5% e Lucro = 6,79%.</t>
  </si>
  <si>
    <t>Férias, ausências justificadas, curso de reciclagem, acidente de trabalho, afastamento por doença, consulta médica filho, óbitos na família, casamento, doação de sangue, testemunho, licença paternidade/maternidade, consulta pré-natal. Número de ausências estimado conforme caderno técnico, sendo 6,3562 no primeiro ano e 36,3562 nos anos seguintes. Base de cálculo = Módulo 1 + 2 + 3, dividido por 30.</t>
  </si>
  <si>
    <t>Rateio de chefia de campo (v)</t>
  </si>
  <si>
    <t>(v)</t>
  </si>
  <si>
    <t>Deve ser considerado como base o custo de um coordenador de campo.</t>
  </si>
  <si>
    <t>Aviso prévio indenizado (provisionamento conforme observação (iii), base de cálculo módulo 1 + módulo 2.1 e 2.2, menos encargos previdenciários)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</si>
</sst>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-* #,##0.0000_-;\-* #,##0.0000_-;_-* &quot;-&quot;??_-;_-@_-"/>
  </numFmts>
  <fonts count="10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b/>
      <u/>
      <sz val="10"/>
      <color indexed="1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b/>
      <sz val="10"/>
      <color rgb="FF0033CC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1" fillId="0" borderId="0"/>
    <xf numFmtId="0" fontId="7" fillId="0" borderId="0"/>
    <xf numFmtId="9" fontId="1" fillId="0" borderId="0" applyFill="0" applyBorder="0" applyAlignment="0" applyProtection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wrapText="1"/>
    </xf>
    <xf numFmtId="164" fontId="1" fillId="0" borderId="0" xfId="1"/>
    <xf numFmtId="164" fontId="0" fillId="0" borderId="0" xfId="0" applyNumberFormat="1"/>
    <xf numFmtId="0" fontId="0" fillId="0" borderId="0" xfId="0" applyProtection="1"/>
    <xf numFmtId="0" fontId="0" fillId="0" borderId="0" xfId="0" applyFill="1" applyBorder="1" applyAlignment="1" applyProtection="1">
      <alignment horizontal="left"/>
    </xf>
    <xf numFmtId="0" fontId="0" fillId="0" borderId="0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Font="1" applyFill="1" applyBorder="1" applyAlignment="1" applyProtection="1">
      <alignment horizontal="justify" vertical="center" wrapText="1"/>
    </xf>
    <xf numFmtId="0" fontId="0" fillId="0" borderId="0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/>
    </xf>
    <xf numFmtId="0" fontId="0" fillId="0" borderId="1" xfId="0" applyFont="1" applyFill="1" applyBorder="1" applyAlignment="1" applyProtection="1">
      <alignment horizontal="center"/>
    </xf>
    <xf numFmtId="4" fontId="0" fillId="0" borderId="1" xfId="0" applyNumberFormat="1" applyFont="1" applyFill="1" applyBorder="1" applyProtection="1"/>
    <xf numFmtId="164" fontId="1" fillId="0" borderId="1" xfId="1" applyFill="1" applyBorder="1" applyProtection="1"/>
    <xf numFmtId="0" fontId="0" fillId="0" borderId="1" xfId="0" applyFont="1" applyFill="1" applyBorder="1" applyAlignment="1" applyProtection="1">
      <alignment horizontal="center" vertical="center"/>
    </xf>
    <xf numFmtId="10" fontId="0" fillId="0" borderId="1" xfId="4" applyNumberFormat="1" applyFont="1" applyFill="1" applyBorder="1" applyAlignment="1" applyProtection="1">
      <alignment horizontal="center" vertical="center"/>
    </xf>
    <xf numFmtId="164" fontId="1" fillId="0" borderId="1" xfId="1" applyFill="1" applyBorder="1" applyAlignment="1" applyProtection="1">
      <alignment vertical="center"/>
    </xf>
    <xf numFmtId="9" fontId="1" fillId="0" borderId="1" xfId="4" applyFill="1" applyBorder="1" applyAlignment="1" applyProtection="1">
      <alignment horizontal="center"/>
    </xf>
    <xf numFmtId="164" fontId="2" fillId="0" borderId="1" xfId="1" applyFont="1" applyFill="1" applyBorder="1" applyAlignment="1" applyProtection="1"/>
    <xf numFmtId="164" fontId="1" fillId="0" borderId="1" xfId="1" applyFill="1" applyBorder="1" applyAlignment="1" applyProtection="1">
      <alignment horizontal="center"/>
    </xf>
    <xf numFmtId="10" fontId="0" fillId="0" borderId="1" xfId="0" applyNumberFormat="1" applyFont="1" applyFill="1" applyBorder="1" applyAlignment="1" applyProtection="1">
      <alignment horizontal="center"/>
    </xf>
    <xf numFmtId="164" fontId="2" fillId="0" borderId="1" xfId="0" applyNumberFormat="1" applyFont="1" applyFill="1" applyBorder="1" applyAlignment="1" applyProtection="1">
      <alignment horizontal="center"/>
    </xf>
    <xf numFmtId="43" fontId="1" fillId="0" borderId="1" xfId="5" applyFont="1" applyFill="1" applyBorder="1" applyAlignment="1" applyProtection="1">
      <alignment horizontal="center"/>
    </xf>
    <xf numFmtId="0" fontId="2" fillId="0" borderId="6" xfId="0" applyFont="1" applyFill="1" applyBorder="1" applyAlignment="1" applyProtection="1">
      <alignment horizontal="right"/>
    </xf>
    <xf numFmtId="0" fontId="2" fillId="0" borderId="5" xfId="0" applyFont="1" applyFill="1" applyBorder="1" applyAlignment="1" applyProtection="1">
      <alignment horizontal="right"/>
    </xf>
    <xf numFmtId="0" fontId="2" fillId="0" borderId="4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/>
    </xf>
    <xf numFmtId="10" fontId="1" fillId="0" borderId="1" xfId="4" applyNumberFormat="1" applyFill="1" applyBorder="1" applyAlignment="1" applyProtection="1">
      <alignment horizontal="center"/>
    </xf>
    <xf numFmtId="43" fontId="0" fillId="0" borderId="0" xfId="5" applyFont="1" applyProtection="1"/>
    <xf numFmtId="165" fontId="1" fillId="0" borderId="1" xfId="5" applyNumberFormat="1" applyFill="1" applyBorder="1" applyAlignment="1" applyProtection="1">
      <alignment horizontal="center"/>
    </xf>
    <xf numFmtId="43" fontId="1" fillId="0" borderId="1" xfId="5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Fill="1" applyBorder="1" applyProtection="1"/>
    <xf numFmtId="43" fontId="1" fillId="0" borderId="1" xfId="5" applyFill="1" applyBorder="1" applyProtection="1"/>
    <xf numFmtId="0" fontId="0" fillId="0" borderId="0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4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0" fillId="0" borderId="1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left"/>
    </xf>
    <xf numFmtId="0" fontId="0" fillId="0" borderId="1" xfId="0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 wrapText="1"/>
    </xf>
    <xf numFmtId="0" fontId="2" fillId="0" borderId="6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2" fillId="0" borderId="4" xfId="0" applyFont="1" applyFill="1" applyBorder="1" applyAlignment="1" applyProtection="1">
      <alignment horizontal="left"/>
    </xf>
    <xf numFmtId="0" fontId="0" fillId="0" borderId="6" xfId="0" applyFont="1" applyFill="1" applyBorder="1" applyAlignment="1" applyProtection="1">
      <alignment horizontal="left" wrapText="1"/>
    </xf>
    <xf numFmtId="0" fontId="0" fillId="0" borderId="5" xfId="0" applyFont="1" applyFill="1" applyBorder="1" applyAlignment="1" applyProtection="1">
      <alignment horizontal="left" wrapText="1"/>
    </xf>
    <xf numFmtId="0" fontId="0" fillId="0" borderId="4" xfId="0" applyFont="1" applyFill="1" applyBorder="1" applyAlignment="1" applyProtection="1">
      <alignment horizontal="left" wrapText="1"/>
    </xf>
    <xf numFmtId="0" fontId="2" fillId="0" borderId="6" xfId="0" applyFont="1" applyFill="1" applyBorder="1" applyAlignment="1" applyProtection="1">
      <alignment horizontal="right"/>
    </xf>
    <xf numFmtId="0" fontId="2" fillId="0" borderId="5" xfId="0" applyFont="1" applyFill="1" applyBorder="1" applyAlignment="1" applyProtection="1">
      <alignment horizontal="right"/>
    </xf>
    <xf numFmtId="0" fontId="2" fillId="0" borderId="4" xfId="0" applyFont="1" applyFill="1" applyBorder="1" applyAlignment="1" applyProtection="1">
      <alignment horizontal="right"/>
    </xf>
    <xf numFmtId="0" fontId="0" fillId="0" borderId="6" xfId="0" applyFont="1" applyFill="1" applyBorder="1" applyAlignment="1" applyProtection="1">
      <alignment horizontal="left"/>
    </xf>
    <xf numFmtId="0" fontId="0" fillId="0" borderId="5" xfId="0" applyFont="1" applyFill="1" applyBorder="1" applyAlignment="1" applyProtection="1">
      <alignment horizontal="left"/>
    </xf>
    <xf numFmtId="0" fontId="0" fillId="0" borderId="4" xfId="0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/>
    </xf>
    <xf numFmtId="0" fontId="0" fillId="0" borderId="6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0" borderId="4" xfId="0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5" xfId="0" applyFill="1" applyBorder="1" applyProtection="1"/>
    <xf numFmtId="0" fontId="0" fillId="0" borderId="4" xfId="0" applyFill="1" applyBorder="1" applyProtection="1"/>
    <xf numFmtId="14" fontId="8" fillId="0" borderId="1" xfId="0" applyNumberFormat="1" applyFont="1" applyFill="1" applyBorder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right"/>
    </xf>
    <xf numFmtId="164" fontId="1" fillId="0" borderId="1" xfId="1" applyFill="1" applyBorder="1" applyAlignment="1" applyProtection="1">
      <alignment horizontal="right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left" vertical="center" wrapText="1" shrinkToFi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Font="1" applyFill="1" applyBorder="1" applyAlignment="1" applyProtection="1">
      <alignment horizontal="justify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0" fontId="3" fillId="0" borderId="6" xfId="0" applyFont="1" applyFill="1" applyBorder="1" applyAlignment="1" applyProtection="1">
      <alignment horizontal="left"/>
    </xf>
    <xf numFmtId="0" fontId="4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14" fontId="8" fillId="0" borderId="3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</cellXfs>
  <cellStyles count="6">
    <cellStyle name="Moeda" xfId="1" builtinId="4"/>
    <cellStyle name="Normal" xfId="0" builtinId="0"/>
    <cellStyle name="Normal 2" xfId="2" xr:uid="{00000000-0005-0000-0000-000002000000}"/>
    <cellStyle name="Normal 3" xfId="3" xr:uid="{00000000-0005-0000-0000-000003000000}"/>
    <cellStyle name="Porcentagem" xfId="4" builtinId="5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EAC11DB-036F-41B8-B2A9-6358623AD80E}" name="Tabela1" displayName="Tabela1" ref="A3:D9" totalsRowShown="0">
  <autoFilter ref="A3:D9" xr:uid="{8B09B6A4-92BF-46F8-AC23-C53B6C7C717D}">
    <filterColumn colId="0" hiddenButton="1"/>
    <filterColumn colId="1" hiddenButton="1"/>
    <filterColumn colId="2" hiddenButton="1"/>
    <filterColumn colId="3" hiddenButton="1"/>
  </autoFilter>
  <tableColumns count="4">
    <tableColumn id="1" xr3:uid="{3A6ED510-4A11-4B4B-8EB8-44C9F91E4BE0}" name="ITEM"/>
    <tableColumn id="2" xr3:uid="{DF1C4EE3-67D3-4E39-8F37-C332121FDD31}" name="Valor Mensal por posto"/>
    <tableColumn id="3" xr3:uid="{041B4A3E-7184-41A8-9313-EF2033EAD8BC}" name="Número de postos"/>
    <tableColumn id="4" xr3:uid="{E699B29D-4AE4-4CA0-BE1D-DF583995EBDD}" name="Valor final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4F94-15A8-49A4-8A32-0C9AF674689E}">
  <dimension ref="A1:N127"/>
  <sheetViews>
    <sheetView tabSelected="1" topLeftCell="A82" zoomScale="77" zoomScaleNormal="77" workbookViewId="0">
      <selection activeCell="J99" sqref="J99"/>
    </sheetView>
  </sheetViews>
  <sheetFormatPr defaultRowHeight="12.75" x14ac:dyDescent="0.2"/>
  <cols>
    <col min="1" max="9" width="9.140625" style="4"/>
    <col min="10" max="10" width="38.7109375" style="4" bestFit="1" customWidth="1"/>
    <col min="11" max="11" width="23.5703125" style="4" bestFit="1" customWidth="1"/>
    <col min="12" max="12" width="23.28515625" style="4" bestFit="1" customWidth="1"/>
    <col min="13" max="16384" width="9.140625" style="4"/>
  </cols>
  <sheetData>
    <row r="1" spans="1:12" ht="15.75" x14ac:dyDescent="0.25">
      <c r="A1" s="81" t="s">
        <v>38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x14ac:dyDescent="0.2">
      <c r="A3" s="5" t="s">
        <v>107</v>
      </c>
      <c r="B3" s="83">
        <v>44113</v>
      </c>
      <c r="C3" s="83"/>
      <c r="D3" s="83"/>
      <c r="E3" s="6"/>
      <c r="G3" s="6"/>
      <c r="H3" s="84" t="s">
        <v>108</v>
      </c>
      <c r="I3" s="84"/>
      <c r="J3" s="84"/>
      <c r="K3" s="84"/>
      <c r="L3" s="84"/>
    </row>
    <row r="4" spans="1:12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x14ac:dyDescent="0.2">
      <c r="A5" s="42" t="s">
        <v>19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x14ac:dyDescent="0.2">
      <c r="A6" s="7" t="s">
        <v>3</v>
      </c>
      <c r="B6" s="80" t="s">
        <v>13</v>
      </c>
      <c r="C6" s="78"/>
      <c r="D6" s="78"/>
      <c r="E6" s="78"/>
      <c r="F6" s="78"/>
      <c r="G6" s="78"/>
      <c r="H6" s="78"/>
      <c r="I6" s="78"/>
      <c r="J6" s="79"/>
      <c r="K6" s="67">
        <f>B3</f>
        <v>44113</v>
      </c>
      <c r="L6" s="67"/>
    </row>
    <row r="7" spans="1:12" x14ac:dyDescent="0.2">
      <c r="A7" s="7" t="s">
        <v>4</v>
      </c>
      <c r="B7" s="61" t="s">
        <v>17</v>
      </c>
      <c r="C7" s="62"/>
      <c r="D7" s="62"/>
      <c r="E7" s="62"/>
      <c r="F7" s="62"/>
      <c r="G7" s="62"/>
      <c r="H7" s="62"/>
      <c r="I7" s="62"/>
      <c r="J7" s="63"/>
      <c r="K7" s="71" t="s">
        <v>32</v>
      </c>
      <c r="L7" s="71"/>
    </row>
    <row r="8" spans="1:12" x14ac:dyDescent="0.2">
      <c r="A8" s="7" t="s">
        <v>5</v>
      </c>
      <c r="B8" s="61" t="s">
        <v>33</v>
      </c>
      <c r="C8" s="78"/>
      <c r="D8" s="78"/>
      <c r="E8" s="78"/>
      <c r="F8" s="78"/>
      <c r="G8" s="78"/>
      <c r="H8" s="78"/>
      <c r="I8" s="78"/>
      <c r="J8" s="79"/>
      <c r="K8" s="71" t="s">
        <v>39</v>
      </c>
      <c r="L8" s="71"/>
    </row>
    <row r="9" spans="1:12" x14ac:dyDescent="0.2">
      <c r="A9" s="7" t="s">
        <v>6</v>
      </c>
      <c r="B9" s="61" t="s">
        <v>20</v>
      </c>
      <c r="C9" s="78"/>
      <c r="D9" s="78"/>
      <c r="E9" s="78"/>
      <c r="F9" s="78"/>
      <c r="G9" s="78"/>
      <c r="H9" s="78"/>
      <c r="I9" s="78"/>
      <c r="J9" s="79"/>
      <c r="K9" s="71">
        <v>12</v>
      </c>
      <c r="L9" s="71"/>
    </row>
    <row r="10" spans="1:12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x14ac:dyDescent="0.2">
      <c r="A11" s="42" t="s">
        <v>21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x14ac:dyDescent="0.2">
      <c r="A12" s="42" t="s">
        <v>14</v>
      </c>
      <c r="B12" s="42"/>
      <c r="C12" s="42"/>
      <c r="D12" s="42"/>
      <c r="E12" s="42" t="s">
        <v>15</v>
      </c>
      <c r="F12" s="42"/>
      <c r="G12" s="42"/>
      <c r="H12" s="42" t="s">
        <v>16</v>
      </c>
      <c r="I12" s="42"/>
      <c r="J12" s="42"/>
      <c r="K12" s="42"/>
      <c r="L12" s="42"/>
    </row>
    <row r="13" spans="1:12" x14ac:dyDescent="0.2">
      <c r="A13" s="73" t="s">
        <v>27</v>
      </c>
      <c r="B13" s="73"/>
      <c r="C13" s="73"/>
      <c r="D13" s="73"/>
      <c r="E13" s="73" t="s">
        <v>28</v>
      </c>
      <c r="F13" s="73"/>
      <c r="G13" s="73"/>
      <c r="H13" s="74" t="s">
        <v>30</v>
      </c>
      <c r="I13" s="74"/>
      <c r="J13" s="74"/>
      <c r="K13" s="74"/>
      <c r="L13" s="74"/>
    </row>
    <row r="14" spans="1:12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x14ac:dyDescent="0.2">
      <c r="A15" s="75" t="s">
        <v>22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2" x14ac:dyDescent="0.2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">
      <c r="A17" s="77" t="s">
        <v>26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</row>
    <row r="18" spans="1:12" x14ac:dyDescent="0.2">
      <c r="A18" s="42" t="s">
        <v>23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x14ac:dyDescent="0.2">
      <c r="A19" s="7">
        <v>1</v>
      </c>
      <c r="B19" s="45" t="s">
        <v>2</v>
      </c>
      <c r="C19" s="45"/>
      <c r="D19" s="45"/>
      <c r="E19" s="45"/>
      <c r="F19" s="45"/>
      <c r="G19" s="45"/>
      <c r="H19" s="45"/>
      <c r="I19" s="45"/>
      <c r="J19" s="45"/>
      <c r="K19" s="71" t="s">
        <v>27</v>
      </c>
      <c r="L19" s="71"/>
    </row>
    <row r="20" spans="1:12" x14ac:dyDescent="0.2">
      <c r="A20" s="7">
        <v>2</v>
      </c>
      <c r="B20" s="46" t="s">
        <v>34</v>
      </c>
      <c r="C20" s="45"/>
      <c r="D20" s="45"/>
      <c r="E20" s="45"/>
      <c r="F20" s="45"/>
      <c r="G20" s="45"/>
      <c r="H20" s="45"/>
      <c r="I20" s="45"/>
      <c r="J20" s="45"/>
      <c r="K20" s="72"/>
      <c r="L20" s="72"/>
    </row>
    <row r="21" spans="1:12" x14ac:dyDescent="0.2">
      <c r="A21" s="7">
        <v>3</v>
      </c>
      <c r="B21" s="45" t="s">
        <v>1</v>
      </c>
      <c r="C21" s="45"/>
      <c r="D21" s="45"/>
      <c r="E21" s="45"/>
      <c r="F21" s="45"/>
      <c r="G21" s="45"/>
      <c r="H21" s="45"/>
      <c r="I21" s="45"/>
      <c r="J21" s="45"/>
      <c r="K21" s="71" t="s">
        <v>29</v>
      </c>
      <c r="L21" s="71"/>
    </row>
    <row r="22" spans="1:12" x14ac:dyDescent="0.2">
      <c r="A22" s="7">
        <v>4</v>
      </c>
      <c r="B22" s="61" t="s">
        <v>40</v>
      </c>
      <c r="C22" s="62"/>
      <c r="D22" s="62"/>
      <c r="E22" s="62"/>
      <c r="F22" s="62"/>
      <c r="G22" s="62"/>
      <c r="H22" s="62"/>
      <c r="I22" s="62"/>
      <c r="J22" s="62"/>
      <c r="K22" s="62"/>
      <c r="L22" s="63"/>
    </row>
    <row r="23" spans="1:12" x14ac:dyDescent="0.2">
      <c r="A23" s="7">
        <v>5</v>
      </c>
      <c r="B23" s="45" t="s">
        <v>0</v>
      </c>
      <c r="C23" s="45"/>
      <c r="D23" s="45"/>
      <c r="E23" s="45"/>
      <c r="F23" s="45"/>
      <c r="G23" s="45"/>
      <c r="H23" s="45"/>
      <c r="I23" s="45"/>
      <c r="J23" s="45"/>
      <c r="K23" s="67">
        <v>43831</v>
      </c>
      <c r="L23" s="67"/>
    </row>
    <row r="24" spans="1:12" x14ac:dyDescent="0.2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2" x14ac:dyDescent="0.2">
      <c r="A25" s="69" t="s">
        <v>24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12" x14ac:dyDescent="0.2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1:12" x14ac:dyDescent="0.2">
      <c r="A27" s="42" t="s">
        <v>46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</row>
    <row r="28" spans="1:12" x14ac:dyDescent="0.2">
      <c r="A28" s="11">
        <v>1</v>
      </c>
      <c r="B28" s="42" t="s">
        <v>25</v>
      </c>
      <c r="C28" s="42"/>
      <c r="D28" s="42"/>
      <c r="E28" s="42"/>
      <c r="F28" s="42"/>
      <c r="G28" s="42"/>
      <c r="H28" s="42"/>
      <c r="I28" s="42"/>
      <c r="J28" s="42"/>
      <c r="K28" s="11" t="s">
        <v>47</v>
      </c>
      <c r="L28" s="11" t="s">
        <v>45</v>
      </c>
    </row>
    <row r="29" spans="1:12" x14ac:dyDescent="0.2">
      <c r="A29" s="12" t="s">
        <v>3</v>
      </c>
      <c r="B29" s="61" t="s">
        <v>31</v>
      </c>
      <c r="C29" s="62"/>
      <c r="D29" s="62"/>
      <c r="E29" s="62"/>
      <c r="F29" s="62"/>
      <c r="G29" s="62"/>
      <c r="H29" s="62"/>
      <c r="I29" s="62"/>
      <c r="J29" s="63"/>
      <c r="K29" s="13"/>
      <c r="L29" s="14">
        <f>SALARIOBASE</f>
        <v>0</v>
      </c>
    </row>
    <row r="30" spans="1:12" x14ac:dyDescent="0.2">
      <c r="A30" s="15" t="s">
        <v>4</v>
      </c>
      <c r="B30" s="64" t="s">
        <v>35</v>
      </c>
      <c r="C30" s="65"/>
      <c r="D30" s="65"/>
      <c r="E30" s="65"/>
      <c r="F30" s="65"/>
      <c r="G30" s="65"/>
      <c r="H30" s="65"/>
      <c r="I30" s="65"/>
      <c r="J30" s="66"/>
      <c r="K30" s="16">
        <v>0.3</v>
      </c>
      <c r="L30" s="17">
        <f>+L29*K30</f>
        <v>0</v>
      </c>
    </row>
    <row r="31" spans="1:12" x14ac:dyDescent="0.2">
      <c r="A31" s="12" t="s">
        <v>5</v>
      </c>
      <c r="B31" s="61" t="s">
        <v>36</v>
      </c>
      <c r="C31" s="62"/>
      <c r="D31" s="62"/>
      <c r="E31" s="62"/>
      <c r="F31" s="62"/>
      <c r="G31" s="62"/>
      <c r="H31" s="62"/>
      <c r="I31" s="62"/>
      <c r="J31" s="63"/>
      <c r="K31" s="18">
        <v>0</v>
      </c>
      <c r="L31" s="17">
        <v>0</v>
      </c>
    </row>
    <row r="32" spans="1:12" x14ac:dyDescent="0.2">
      <c r="A32" s="12" t="s">
        <v>6</v>
      </c>
      <c r="B32" s="61" t="s">
        <v>37</v>
      </c>
      <c r="C32" s="62"/>
      <c r="D32" s="62"/>
      <c r="E32" s="62"/>
      <c r="F32" s="62"/>
      <c r="G32" s="62"/>
      <c r="H32" s="62"/>
      <c r="I32" s="62"/>
      <c r="J32" s="63"/>
      <c r="K32" s="18">
        <v>0</v>
      </c>
      <c r="L32" s="14">
        <v>0</v>
      </c>
    </row>
    <row r="33" spans="1:12" x14ac:dyDescent="0.2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1"/>
    </row>
    <row r="34" spans="1:12" x14ac:dyDescent="0.2">
      <c r="A34" s="54" t="s">
        <v>69</v>
      </c>
      <c r="B34" s="55"/>
      <c r="C34" s="55"/>
      <c r="D34" s="55"/>
      <c r="E34" s="55"/>
      <c r="F34" s="55"/>
      <c r="G34" s="55"/>
      <c r="H34" s="55"/>
      <c r="I34" s="55"/>
      <c r="J34" s="55"/>
      <c r="K34" s="56"/>
      <c r="L34" s="19">
        <f>SUM(L29:L32)</f>
        <v>0</v>
      </c>
    </row>
    <row r="35" spans="1:12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</row>
    <row r="36" spans="1:12" x14ac:dyDescent="0.2">
      <c r="A36" s="42" t="s">
        <v>12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1:12" x14ac:dyDescent="0.2">
      <c r="A37" s="11" t="s">
        <v>41</v>
      </c>
      <c r="B37" s="48" t="s">
        <v>42</v>
      </c>
      <c r="C37" s="49"/>
      <c r="D37" s="49"/>
      <c r="E37" s="49"/>
      <c r="F37" s="49"/>
      <c r="G37" s="49"/>
      <c r="H37" s="49"/>
      <c r="I37" s="50"/>
      <c r="J37" s="11" t="s">
        <v>43</v>
      </c>
      <c r="K37" s="11" t="s">
        <v>44</v>
      </c>
      <c r="L37" s="11" t="s">
        <v>45</v>
      </c>
    </row>
    <row r="38" spans="1:12" x14ac:dyDescent="0.2">
      <c r="A38" s="12" t="s">
        <v>3</v>
      </c>
      <c r="B38" s="57" t="s">
        <v>109</v>
      </c>
      <c r="C38" s="58"/>
      <c r="D38" s="58"/>
      <c r="E38" s="58"/>
      <c r="F38" s="58"/>
      <c r="G38" s="58"/>
      <c r="H38" s="58"/>
      <c r="I38" s="59"/>
      <c r="J38" s="20">
        <f>MOD_1</f>
        <v>0</v>
      </c>
      <c r="K38" s="21">
        <f>1/12</f>
        <v>8.3299999999999999E-2</v>
      </c>
      <c r="L38" s="20">
        <f>+J38*K38</f>
        <v>0</v>
      </c>
    </row>
    <row r="39" spans="1:12" x14ac:dyDescent="0.2">
      <c r="A39" s="12" t="s">
        <v>4</v>
      </c>
      <c r="B39" s="57" t="s">
        <v>110</v>
      </c>
      <c r="C39" s="58"/>
      <c r="D39" s="58"/>
      <c r="E39" s="58"/>
      <c r="F39" s="58"/>
      <c r="G39" s="58"/>
      <c r="H39" s="58"/>
      <c r="I39" s="59"/>
      <c r="J39" s="20">
        <f>MOD_1</f>
        <v>0</v>
      </c>
      <c r="K39" s="21">
        <f>1/12</f>
        <v>8.3299999999999999E-2</v>
      </c>
      <c r="L39" s="20">
        <f>+J39*K39</f>
        <v>0</v>
      </c>
    </row>
    <row r="40" spans="1:12" x14ac:dyDescent="0.2">
      <c r="A40" s="12" t="s">
        <v>5</v>
      </c>
      <c r="B40" s="57" t="s">
        <v>111</v>
      </c>
      <c r="C40" s="58"/>
      <c r="D40" s="58"/>
      <c r="E40" s="58"/>
      <c r="F40" s="58"/>
      <c r="G40" s="58"/>
      <c r="H40" s="58"/>
      <c r="I40" s="59"/>
      <c r="J40" s="20">
        <f>MOD_1</f>
        <v>0</v>
      </c>
      <c r="K40" s="21">
        <f>1/36</f>
        <v>2.7799999999999998E-2</v>
      </c>
      <c r="L40" s="20">
        <f>+J40*K40</f>
        <v>0</v>
      </c>
    </row>
    <row r="41" spans="1:12" x14ac:dyDescent="0.2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1"/>
    </row>
    <row r="42" spans="1:12" x14ac:dyDescent="0.2">
      <c r="A42" s="54" t="s">
        <v>50</v>
      </c>
      <c r="B42" s="55"/>
      <c r="C42" s="55"/>
      <c r="D42" s="55"/>
      <c r="E42" s="55"/>
      <c r="F42" s="55"/>
      <c r="G42" s="55"/>
      <c r="H42" s="55"/>
      <c r="I42" s="55"/>
      <c r="J42" s="55"/>
      <c r="K42" s="56"/>
      <c r="L42" s="22">
        <f>SUM(L38:L40)</f>
        <v>0</v>
      </c>
    </row>
    <row r="43" spans="1:12" x14ac:dyDescent="0.2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1"/>
    </row>
    <row r="44" spans="1:12" x14ac:dyDescent="0.2">
      <c r="A44" s="11" t="s">
        <v>51</v>
      </c>
      <c r="B44" s="48" t="s">
        <v>52</v>
      </c>
      <c r="C44" s="49"/>
      <c r="D44" s="49"/>
      <c r="E44" s="49"/>
      <c r="F44" s="49"/>
      <c r="G44" s="49"/>
      <c r="H44" s="49"/>
      <c r="I44" s="50"/>
      <c r="J44" s="11" t="s">
        <v>113</v>
      </c>
      <c r="K44" s="11" t="s">
        <v>112</v>
      </c>
      <c r="L44" s="11" t="s">
        <v>45</v>
      </c>
    </row>
    <row r="45" spans="1:12" x14ac:dyDescent="0.2">
      <c r="A45" s="12" t="s">
        <v>3</v>
      </c>
      <c r="B45" s="57" t="s">
        <v>63</v>
      </c>
      <c r="C45" s="58"/>
      <c r="D45" s="58"/>
      <c r="E45" s="58"/>
      <c r="F45" s="58"/>
      <c r="G45" s="58"/>
      <c r="H45" s="58"/>
      <c r="I45" s="59"/>
      <c r="J45" s="20">
        <f t="shared" ref="J45:J52" si="0">MOD_1+_xlfn.SINGLE(MOD_2.1)</f>
        <v>0</v>
      </c>
      <c r="K45" s="21">
        <v>0.2</v>
      </c>
      <c r="L45" s="20">
        <f>+J45*K45</f>
        <v>0</v>
      </c>
    </row>
    <row r="46" spans="1:12" x14ac:dyDescent="0.2">
      <c r="A46" s="12" t="s">
        <v>4</v>
      </c>
      <c r="B46" s="57" t="s">
        <v>64</v>
      </c>
      <c r="C46" s="58"/>
      <c r="D46" s="58"/>
      <c r="E46" s="58"/>
      <c r="F46" s="58"/>
      <c r="G46" s="58"/>
      <c r="H46" s="58"/>
      <c r="I46" s="59"/>
      <c r="J46" s="20">
        <f t="shared" si="0"/>
        <v>0</v>
      </c>
      <c r="K46" s="21">
        <v>2.5000000000000001E-2</v>
      </c>
      <c r="L46" s="20">
        <f>+J46*K46</f>
        <v>0</v>
      </c>
    </row>
    <row r="47" spans="1:12" x14ac:dyDescent="0.2">
      <c r="A47" s="12" t="s">
        <v>5</v>
      </c>
      <c r="B47" s="57" t="s">
        <v>114</v>
      </c>
      <c r="C47" s="58"/>
      <c r="D47" s="58"/>
      <c r="E47" s="58"/>
      <c r="F47" s="58"/>
      <c r="G47" s="58"/>
      <c r="H47" s="58"/>
      <c r="I47" s="59"/>
      <c r="J47" s="20">
        <f t="shared" si="0"/>
        <v>0</v>
      </c>
      <c r="K47" s="21">
        <v>0.03</v>
      </c>
      <c r="L47" s="20">
        <f>+J47*K47</f>
        <v>0</v>
      </c>
    </row>
    <row r="48" spans="1:12" x14ac:dyDescent="0.2">
      <c r="A48" s="12" t="s">
        <v>6</v>
      </c>
      <c r="B48" s="57" t="s">
        <v>65</v>
      </c>
      <c r="C48" s="58"/>
      <c r="D48" s="58"/>
      <c r="E48" s="58"/>
      <c r="F48" s="58"/>
      <c r="G48" s="58"/>
      <c r="H48" s="58"/>
      <c r="I48" s="59"/>
      <c r="J48" s="20">
        <f t="shared" si="0"/>
        <v>0</v>
      </c>
      <c r="K48" s="21">
        <v>1.4999999999999999E-2</v>
      </c>
      <c r="L48" s="20">
        <f t="shared" ref="L48:L52" si="1">+J48*K48</f>
        <v>0</v>
      </c>
    </row>
    <row r="49" spans="1:12" x14ac:dyDescent="0.2">
      <c r="A49" s="12" t="s">
        <v>7</v>
      </c>
      <c r="B49" s="57" t="s">
        <v>66</v>
      </c>
      <c r="C49" s="58"/>
      <c r="D49" s="58"/>
      <c r="E49" s="58"/>
      <c r="F49" s="58"/>
      <c r="G49" s="58"/>
      <c r="H49" s="58"/>
      <c r="I49" s="59"/>
      <c r="J49" s="20">
        <f t="shared" si="0"/>
        <v>0</v>
      </c>
      <c r="K49" s="21">
        <v>0.01</v>
      </c>
      <c r="L49" s="20">
        <f t="shared" si="1"/>
        <v>0</v>
      </c>
    </row>
    <row r="50" spans="1:12" x14ac:dyDescent="0.2">
      <c r="A50" s="12" t="s">
        <v>8</v>
      </c>
      <c r="B50" s="57" t="s">
        <v>67</v>
      </c>
      <c r="C50" s="58"/>
      <c r="D50" s="58"/>
      <c r="E50" s="58"/>
      <c r="F50" s="58"/>
      <c r="G50" s="58"/>
      <c r="H50" s="58"/>
      <c r="I50" s="59"/>
      <c r="J50" s="20">
        <f t="shared" si="0"/>
        <v>0</v>
      </c>
      <c r="K50" s="21">
        <v>6.0000000000000001E-3</v>
      </c>
      <c r="L50" s="20">
        <f t="shared" si="1"/>
        <v>0</v>
      </c>
    </row>
    <row r="51" spans="1:12" x14ac:dyDescent="0.2">
      <c r="A51" s="12" t="s">
        <v>9</v>
      </c>
      <c r="B51" s="57" t="s">
        <v>68</v>
      </c>
      <c r="C51" s="58"/>
      <c r="D51" s="58"/>
      <c r="E51" s="58"/>
      <c r="F51" s="58"/>
      <c r="G51" s="58"/>
      <c r="H51" s="58"/>
      <c r="I51" s="59"/>
      <c r="J51" s="20">
        <f t="shared" si="0"/>
        <v>0</v>
      </c>
      <c r="K51" s="21">
        <v>2E-3</v>
      </c>
      <c r="L51" s="20">
        <f t="shared" si="1"/>
        <v>0</v>
      </c>
    </row>
    <row r="52" spans="1:12" x14ac:dyDescent="0.2">
      <c r="A52" s="12" t="s">
        <v>8</v>
      </c>
      <c r="B52" s="57" t="s">
        <v>53</v>
      </c>
      <c r="C52" s="58"/>
      <c r="D52" s="58"/>
      <c r="E52" s="58"/>
      <c r="F52" s="58"/>
      <c r="G52" s="58"/>
      <c r="H52" s="58"/>
      <c r="I52" s="59"/>
      <c r="J52" s="20">
        <f t="shared" si="0"/>
        <v>0</v>
      </c>
      <c r="K52" s="21">
        <v>0.08</v>
      </c>
      <c r="L52" s="20">
        <f t="shared" si="1"/>
        <v>0</v>
      </c>
    </row>
    <row r="53" spans="1:12" x14ac:dyDescent="0.2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1"/>
    </row>
    <row r="54" spans="1:12" x14ac:dyDescent="0.2">
      <c r="A54" s="54" t="s">
        <v>119</v>
      </c>
      <c r="B54" s="55"/>
      <c r="C54" s="55"/>
      <c r="D54" s="55"/>
      <c r="E54" s="55"/>
      <c r="F54" s="55"/>
      <c r="G54" s="55"/>
      <c r="H54" s="55"/>
      <c r="I54" s="55"/>
      <c r="J54" s="55"/>
      <c r="K54" s="56"/>
      <c r="L54" s="22">
        <f>SUM(L45:L51)</f>
        <v>0</v>
      </c>
    </row>
    <row r="55" spans="1:12" x14ac:dyDescent="0.2">
      <c r="A55" s="54" t="s">
        <v>120</v>
      </c>
      <c r="B55" s="55"/>
      <c r="C55" s="55"/>
      <c r="D55" s="55"/>
      <c r="E55" s="55"/>
      <c r="F55" s="55"/>
      <c r="G55" s="55"/>
      <c r="H55" s="55"/>
      <c r="I55" s="55"/>
      <c r="J55" s="55"/>
      <c r="K55" s="56"/>
      <c r="L55" s="22">
        <f>L52</f>
        <v>0</v>
      </c>
    </row>
    <row r="56" spans="1:12" x14ac:dyDescent="0.2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1"/>
    </row>
    <row r="57" spans="1:12" x14ac:dyDescent="0.2">
      <c r="A57" s="54" t="s">
        <v>54</v>
      </c>
      <c r="B57" s="55"/>
      <c r="C57" s="55"/>
      <c r="D57" s="55"/>
      <c r="E57" s="55"/>
      <c r="F57" s="55"/>
      <c r="G57" s="55"/>
      <c r="H57" s="55"/>
      <c r="I57" s="55"/>
      <c r="J57" s="55"/>
      <c r="K57" s="56"/>
      <c r="L57" s="22">
        <f>ENCARGOSPREV+FGTS</f>
        <v>0</v>
      </c>
    </row>
    <row r="58" spans="1:12" x14ac:dyDescent="0.2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1"/>
    </row>
    <row r="59" spans="1:12" x14ac:dyDescent="0.2">
      <c r="A59" s="11" t="s">
        <v>55</v>
      </c>
      <c r="B59" s="48" t="s">
        <v>56</v>
      </c>
      <c r="C59" s="49"/>
      <c r="D59" s="49"/>
      <c r="E59" s="49"/>
      <c r="F59" s="49"/>
      <c r="G59" s="49"/>
      <c r="H59" s="49"/>
      <c r="I59" s="50"/>
      <c r="J59" s="11" t="s">
        <v>58</v>
      </c>
      <c r="K59" s="11" t="s">
        <v>57</v>
      </c>
      <c r="L59" s="11" t="s">
        <v>45</v>
      </c>
    </row>
    <row r="60" spans="1:12" ht="25.5" customHeight="1" x14ac:dyDescent="0.2">
      <c r="A60" s="15" t="s">
        <v>3</v>
      </c>
      <c r="B60" s="51" t="s">
        <v>117</v>
      </c>
      <c r="C60" s="52"/>
      <c r="D60" s="52"/>
      <c r="E60" s="52"/>
      <c r="F60" s="52"/>
      <c r="G60" s="52"/>
      <c r="H60" s="52"/>
      <c r="I60" s="53"/>
      <c r="J60" s="20">
        <v>4</v>
      </c>
      <c r="K60" s="23">
        <v>30</v>
      </c>
      <c r="L60" s="20">
        <f>J60*K60-SALARIOBASE*6%</f>
        <v>120</v>
      </c>
    </row>
    <row r="61" spans="1:12" x14ac:dyDescent="0.2">
      <c r="A61" s="12" t="s">
        <v>4</v>
      </c>
      <c r="B61" s="51" t="s">
        <v>118</v>
      </c>
      <c r="C61" s="52"/>
      <c r="D61" s="52"/>
      <c r="E61" s="52"/>
      <c r="F61" s="52"/>
      <c r="G61" s="52"/>
      <c r="H61" s="52"/>
      <c r="I61" s="53"/>
      <c r="J61" s="20">
        <v>17.75</v>
      </c>
      <c r="K61" s="23">
        <v>15</v>
      </c>
      <c r="L61" s="20">
        <f>+J61*K61*0.9</f>
        <v>239.63</v>
      </c>
    </row>
    <row r="62" spans="1:12" x14ac:dyDescent="0.2">
      <c r="A62" s="12" t="s">
        <v>5</v>
      </c>
      <c r="B62" s="51" t="s">
        <v>105</v>
      </c>
      <c r="C62" s="52"/>
      <c r="D62" s="52"/>
      <c r="E62" s="52"/>
      <c r="F62" s="52"/>
      <c r="G62" s="52"/>
      <c r="H62" s="52"/>
      <c r="I62" s="53"/>
      <c r="J62" s="20">
        <v>41.8</v>
      </c>
      <c r="K62" s="23">
        <v>0</v>
      </c>
      <c r="L62" s="20">
        <f>+J62*K62*0.9</f>
        <v>0</v>
      </c>
    </row>
    <row r="63" spans="1:12" x14ac:dyDescent="0.2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1"/>
    </row>
    <row r="64" spans="1:12" x14ac:dyDescent="0.2">
      <c r="A64" s="54" t="s">
        <v>59</v>
      </c>
      <c r="B64" s="55"/>
      <c r="C64" s="55"/>
      <c r="D64" s="55"/>
      <c r="E64" s="55"/>
      <c r="F64" s="55"/>
      <c r="G64" s="55"/>
      <c r="H64" s="55"/>
      <c r="I64" s="55"/>
      <c r="J64" s="55"/>
      <c r="K64" s="56"/>
      <c r="L64" s="22">
        <f>SUM(L60:L62)</f>
        <v>359.63</v>
      </c>
    </row>
    <row r="65" spans="1:14" x14ac:dyDescent="0.2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1"/>
    </row>
    <row r="66" spans="1:14" x14ac:dyDescent="0.2">
      <c r="A66" s="54" t="s">
        <v>60</v>
      </c>
      <c r="B66" s="55"/>
      <c r="C66" s="55"/>
      <c r="D66" s="55"/>
      <c r="E66" s="55"/>
      <c r="F66" s="55"/>
      <c r="G66" s="55"/>
      <c r="H66" s="55"/>
      <c r="I66" s="55"/>
      <c r="J66" s="55"/>
      <c r="K66" s="56"/>
      <c r="L66" s="22">
        <f>+L42+L57+L64</f>
        <v>359.63</v>
      </c>
    </row>
    <row r="67" spans="1:14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1"/>
    </row>
    <row r="68" spans="1:14" x14ac:dyDescent="0.2">
      <c r="A68" s="42" t="s">
        <v>61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</row>
    <row r="69" spans="1:14" x14ac:dyDescent="0.2">
      <c r="A69" s="33" t="s">
        <v>62</v>
      </c>
      <c r="B69" s="48" t="s">
        <v>97</v>
      </c>
      <c r="C69" s="49"/>
      <c r="D69" s="49"/>
      <c r="E69" s="49"/>
      <c r="F69" s="49"/>
      <c r="G69" s="49"/>
      <c r="H69" s="49"/>
      <c r="I69" s="50"/>
      <c r="J69" s="11" t="s">
        <v>43</v>
      </c>
      <c r="K69" s="11" t="s">
        <v>44</v>
      </c>
      <c r="L69" s="11" t="s">
        <v>45</v>
      </c>
    </row>
    <row r="70" spans="1:14" ht="25.5" customHeight="1" x14ac:dyDescent="0.2">
      <c r="A70" s="15" t="s">
        <v>3</v>
      </c>
      <c r="B70" s="51" t="s">
        <v>135</v>
      </c>
      <c r="C70" s="52"/>
      <c r="D70" s="52"/>
      <c r="E70" s="52"/>
      <c r="F70" s="52"/>
      <c r="G70" s="52"/>
      <c r="H70" s="52"/>
      <c r="I70" s="53"/>
      <c r="J70" s="20">
        <f>MOD_1+MOD_2.1+MOD_2.2-ENCARGOSPREV</f>
        <v>0</v>
      </c>
      <c r="K70" s="28">
        <v>4.5999999999999999E-3</v>
      </c>
      <c r="L70" s="20">
        <f>+J70*K70</f>
        <v>0</v>
      </c>
      <c r="N70" s="29"/>
    </row>
    <row r="71" spans="1:14" x14ac:dyDescent="0.2">
      <c r="A71" s="12" t="s">
        <v>4</v>
      </c>
      <c r="B71" s="57" t="s">
        <v>121</v>
      </c>
      <c r="C71" s="58"/>
      <c r="D71" s="58"/>
      <c r="E71" s="58"/>
      <c r="F71" s="58"/>
      <c r="G71" s="58"/>
      <c r="H71" s="58"/>
      <c r="I71" s="59"/>
      <c r="J71" s="20">
        <f>FGTS</f>
        <v>0</v>
      </c>
      <c r="K71" s="28">
        <v>0.4</v>
      </c>
      <c r="L71" s="20">
        <f>+J71*K71</f>
        <v>0</v>
      </c>
    </row>
    <row r="72" spans="1:14" ht="25.5" customHeight="1" x14ac:dyDescent="0.2">
      <c r="A72" s="15" t="s">
        <v>5</v>
      </c>
      <c r="B72" s="51" t="s">
        <v>123</v>
      </c>
      <c r="C72" s="52"/>
      <c r="D72" s="52"/>
      <c r="E72" s="52"/>
      <c r="F72" s="52"/>
      <c r="G72" s="52"/>
      <c r="H72" s="52"/>
      <c r="I72" s="53"/>
      <c r="J72" s="20">
        <f>MOD_1+MOD_2</f>
        <v>359.63</v>
      </c>
      <c r="K72" s="28">
        <v>1.9400000000000001E-2</v>
      </c>
      <c r="L72" s="20">
        <f>+J72*K72</f>
        <v>6.98</v>
      </c>
    </row>
    <row r="73" spans="1:14" x14ac:dyDescent="0.2">
      <c r="A73" s="12" t="s">
        <v>6</v>
      </c>
      <c r="B73" s="57" t="s">
        <v>122</v>
      </c>
      <c r="C73" s="58"/>
      <c r="D73" s="58"/>
      <c r="E73" s="58"/>
      <c r="F73" s="58"/>
      <c r="G73" s="58"/>
      <c r="H73" s="58"/>
      <c r="I73" s="59"/>
      <c r="J73" s="20">
        <f>FGTS</f>
        <v>0</v>
      </c>
      <c r="K73" s="28">
        <v>0.4</v>
      </c>
      <c r="L73" s="20">
        <f>+J73*K73</f>
        <v>0</v>
      </c>
    </row>
    <row r="74" spans="1:14" x14ac:dyDescent="0.2">
      <c r="A74" s="12" t="s">
        <v>7</v>
      </c>
      <c r="B74" s="57" t="s">
        <v>124</v>
      </c>
      <c r="C74" s="58"/>
      <c r="D74" s="58"/>
      <c r="E74" s="58"/>
      <c r="F74" s="58"/>
      <c r="G74" s="58"/>
      <c r="H74" s="58"/>
      <c r="I74" s="59"/>
      <c r="J74" s="20">
        <f>-MOD_2.1</f>
        <v>0</v>
      </c>
      <c r="K74" s="28">
        <v>1.4200000000000001E-2</v>
      </c>
      <c r="L74" s="20">
        <f>+J74*K74</f>
        <v>0</v>
      </c>
    </row>
    <row r="75" spans="1:14" x14ac:dyDescent="0.2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1"/>
    </row>
    <row r="76" spans="1:14" x14ac:dyDescent="0.2">
      <c r="A76" s="24"/>
      <c r="B76" s="25"/>
      <c r="C76" s="25"/>
      <c r="D76" s="25"/>
      <c r="E76" s="25"/>
      <c r="F76" s="25"/>
      <c r="G76" s="25"/>
      <c r="H76" s="25"/>
      <c r="I76" s="25"/>
      <c r="J76" s="25"/>
      <c r="K76" s="26" t="s">
        <v>70</v>
      </c>
      <c r="L76" s="22">
        <f>SUM(L70:L75)</f>
        <v>6.98</v>
      </c>
    </row>
    <row r="77" spans="1:14" x14ac:dyDescent="0.2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1"/>
    </row>
    <row r="78" spans="1:14" x14ac:dyDescent="0.2">
      <c r="A78" s="42" t="s">
        <v>86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</row>
    <row r="79" spans="1:14" x14ac:dyDescent="0.2">
      <c r="A79" s="11" t="s">
        <v>10</v>
      </c>
      <c r="B79" s="48" t="s">
        <v>71</v>
      </c>
      <c r="C79" s="49"/>
      <c r="D79" s="49"/>
      <c r="E79" s="49"/>
      <c r="F79" s="49"/>
      <c r="G79" s="49"/>
      <c r="H79" s="49"/>
      <c r="I79" s="50"/>
      <c r="J79" s="11" t="s">
        <v>43</v>
      </c>
      <c r="K79" s="11" t="s">
        <v>72</v>
      </c>
      <c r="L79" s="11" t="s">
        <v>45</v>
      </c>
    </row>
    <row r="80" spans="1:14" ht="75.95" customHeight="1" x14ac:dyDescent="0.2">
      <c r="A80" s="15" t="s">
        <v>3</v>
      </c>
      <c r="B80" s="51" t="s">
        <v>131</v>
      </c>
      <c r="C80" s="52"/>
      <c r="D80" s="52"/>
      <c r="E80" s="52"/>
      <c r="F80" s="52"/>
      <c r="G80" s="52"/>
      <c r="H80" s="52"/>
      <c r="I80" s="53"/>
      <c r="J80" s="20">
        <f>(MOD_1+MOD_2+MOD_3)/30</f>
        <v>12.22</v>
      </c>
      <c r="K80" s="30">
        <v>6.3562000000000003</v>
      </c>
      <c r="L80" s="20">
        <f>+J80*K80/12</f>
        <v>6.47</v>
      </c>
    </row>
    <row r="81" spans="1:12" x14ac:dyDescent="0.2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1"/>
    </row>
    <row r="82" spans="1:12" x14ac:dyDescent="0.2">
      <c r="A82" s="54" t="s">
        <v>73</v>
      </c>
      <c r="B82" s="55"/>
      <c r="C82" s="55"/>
      <c r="D82" s="55"/>
      <c r="E82" s="55"/>
      <c r="F82" s="55"/>
      <c r="G82" s="55"/>
      <c r="H82" s="55"/>
      <c r="I82" s="55"/>
      <c r="J82" s="55"/>
      <c r="K82" s="56"/>
      <c r="L82" s="22">
        <f>SUM(L79:L81)</f>
        <v>6.47</v>
      </c>
    </row>
    <row r="83" spans="1:12" x14ac:dyDescent="0.2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1"/>
    </row>
    <row r="84" spans="1:12" x14ac:dyDescent="0.2">
      <c r="A84" s="11" t="s">
        <v>11</v>
      </c>
      <c r="B84" s="48" t="s">
        <v>74</v>
      </c>
      <c r="C84" s="49"/>
      <c r="D84" s="49"/>
      <c r="E84" s="49"/>
      <c r="F84" s="49"/>
      <c r="G84" s="49"/>
      <c r="H84" s="49"/>
      <c r="I84" s="50"/>
      <c r="J84" s="11" t="s">
        <v>43</v>
      </c>
      <c r="K84" s="11" t="s">
        <v>104</v>
      </c>
      <c r="L84" s="11" t="s">
        <v>45</v>
      </c>
    </row>
    <row r="85" spans="1:12" ht="25.5" customHeight="1" x14ac:dyDescent="0.2">
      <c r="A85" s="15" t="s">
        <v>3</v>
      </c>
      <c r="B85" s="51" t="s">
        <v>125</v>
      </c>
      <c r="C85" s="52"/>
      <c r="D85" s="52"/>
      <c r="E85" s="52"/>
      <c r="F85" s="52"/>
      <c r="G85" s="52"/>
      <c r="H85" s="52"/>
      <c r="I85" s="53"/>
      <c r="J85" s="20">
        <f>+(MOD_1+MOD_2+MOD_3)*1.5/220</f>
        <v>2.5</v>
      </c>
      <c r="K85" s="31">
        <v>15</v>
      </c>
      <c r="L85" s="20">
        <f>+J85*K85</f>
        <v>37.5</v>
      </c>
    </row>
    <row r="86" spans="1:12" x14ac:dyDescent="0.2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1"/>
    </row>
    <row r="87" spans="1:12" x14ac:dyDescent="0.2">
      <c r="A87" s="54" t="s">
        <v>75</v>
      </c>
      <c r="B87" s="55"/>
      <c r="C87" s="55"/>
      <c r="D87" s="55"/>
      <c r="E87" s="55"/>
      <c r="F87" s="55"/>
      <c r="G87" s="55"/>
      <c r="H87" s="55"/>
      <c r="I87" s="55"/>
      <c r="J87" s="55"/>
      <c r="K87" s="56"/>
      <c r="L87" s="22">
        <f>SUM(L84:L86)</f>
        <v>37.5</v>
      </c>
    </row>
    <row r="88" spans="1:12" x14ac:dyDescent="0.2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1"/>
    </row>
    <row r="89" spans="1:12" x14ac:dyDescent="0.2">
      <c r="A89" s="24"/>
      <c r="B89" s="25"/>
      <c r="C89" s="25"/>
      <c r="D89" s="25"/>
      <c r="E89" s="25"/>
      <c r="F89" s="25"/>
      <c r="G89" s="25"/>
      <c r="H89" s="25"/>
      <c r="I89" s="25"/>
      <c r="J89" s="25"/>
      <c r="K89" s="26" t="s">
        <v>76</v>
      </c>
      <c r="L89" s="22">
        <f>MOD_4.1+MOD_4.2</f>
        <v>43.97</v>
      </c>
    </row>
    <row r="90" spans="1:12" x14ac:dyDescent="0.2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1"/>
    </row>
    <row r="91" spans="1:12" x14ac:dyDescent="0.2">
      <c r="A91" s="42" t="s">
        <v>77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</row>
    <row r="92" spans="1:12" x14ac:dyDescent="0.2">
      <c r="A92" s="11">
        <v>5</v>
      </c>
      <c r="B92" s="48" t="s">
        <v>78</v>
      </c>
      <c r="C92" s="49"/>
      <c r="D92" s="49"/>
      <c r="E92" s="49"/>
      <c r="F92" s="49"/>
      <c r="G92" s="49"/>
      <c r="H92" s="49"/>
      <c r="I92" s="50"/>
      <c r="J92" s="11" t="s">
        <v>43</v>
      </c>
      <c r="K92" s="11" t="s">
        <v>100</v>
      </c>
      <c r="L92" s="11" t="s">
        <v>45</v>
      </c>
    </row>
    <row r="93" spans="1:12" x14ac:dyDescent="0.2">
      <c r="A93" s="12" t="s">
        <v>3</v>
      </c>
      <c r="B93" s="51" t="s">
        <v>106</v>
      </c>
      <c r="C93" s="52"/>
      <c r="D93" s="52"/>
      <c r="E93" s="52"/>
      <c r="F93" s="52"/>
      <c r="G93" s="52"/>
      <c r="H93" s="52"/>
      <c r="I93" s="53"/>
      <c r="J93" s="20">
        <f>MOD_1+MOD_2+MOD_3+MOD_4</f>
        <v>410.58</v>
      </c>
      <c r="K93" s="28">
        <v>3.0499999999999999E-2</v>
      </c>
      <c r="L93" s="20">
        <f>+J93*K93</f>
        <v>12.52</v>
      </c>
    </row>
    <row r="94" spans="1:12" x14ac:dyDescent="0.2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1"/>
    </row>
    <row r="95" spans="1:12" x14ac:dyDescent="0.2">
      <c r="A95" s="27"/>
      <c r="B95" s="25"/>
      <c r="C95" s="25"/>
      <c r="D95" s="25"/>
      <c r="E95" s="25"/>
      <c r="F95" s="25"/>
      <c r="G95" s="25"/>
      <c r="H95" s="25"/>
      <c r="I95" s="25"/>
      <c r="J95" s="25"/>
      <c r="K95" s="26" t="s">
        <v>79</v>
      </c>
      <c r="L95" s="22">
        <f>+L88+L93</f>
        <v>12.52</v>
      </c>
    </row>
    <row r="96" spans="1:12" x14ac:dyDescent="0.2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1"/>
    </row>
    <row r="97" spans="1:12" x14ac:dyDescent="0.2">
      <c r="A97" s="42" t="s">
        <v>80</v>
      </c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</row>
    <row r="98" spans="1:12" x14ac:dyDescent="0.2">
      <c r="A98" s="11">
        <v>6</v>
      </c>
      <c r="B98" s="48" t="s">
        <v>81</v>
      </c>
      <c r="C98" s="49"/>
      <c r="D98" s="49"/>
      <c r="E98" s="49"/>
      <c r="F98" s="49"/>
      <c r="G98" s="49"/>
      <c r="H98" s="49"/>
      <c r="I98" s="50"/>
      <c r="J98" s="11" t="s">
        <v>43</v>
      </c>
      <c r="K98" s="11" t="s">
        <v>47</v>
      </c>
      <c r="L98" s="11" t="s">
        <v>45</v>
      </c>
    </row>
    <row r="99" spans="1:12" ht="25.5" customHeight="1" x14ac:dyDescent="0.2">
      <c r="A99" s="15" t="s">
        <v>3</v>
      </c>
      <c r="B99" s="51" t="s">
        <v>130</v>
      </c>
      <c r="C99" s="52"/>
      <c r="D99" s="52"/>
      <c r="E99" s="52"/>
      <c r="F99" s="52"/>
      <c r="G99" s="52"/>
      <c r="H99" s="52"/>
      <c r="I99" s="53"/>
      <c r="J99" s="20">
        <f>MOD_1+MOD_2+MOD_3+MOD_4+MOD_5</f>
        <v>423.1</v>
      </c>
      <c r="K99" s="28">
        <v>0.2535</v>
      </c>
      <c r="L99" s="20">
        <f>+J99*K99</f>
        <v>107.26</v>
      </c>
    </row>
    <row r="100" spans="1:12" x14ac:dyDescent="0.2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1"/>
    </row>
    <row r="101" spans="1:12" x14ac:dyDescent="0.2">
      <c r="A101" s="27"/>
      <c r="B101" s="25"/>
      <c r="C101" s="25"/>
      <c r="D101" s="25"/>
      <c r="E101" s="25"/>
      <c r="F101" s="25"/>
      <c r="G101" s="25"/>
      <c r="H101" s="25"/>
      <c r="I101" s="25"/>
      <c r="J101" s="25"/>
      <c r="K101" s="26" t="s">
        <v>82</v>
      </c>
      <c r="L101" s="22">
        <f>SUM(L99:L100)</f>
        <v>107.26</v>
      </c>
    </row>
    <row r="102" spans="1:12" x14ac:dyDescent="0.2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1"/>
    </row>
    <row r="103" spans="1:12" x14ac:dyDescent="0.2">
      <c r="A103" s="42" t="s">
        <v>83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</row>
    <row r="104" spans="1:12" x14ac:dyDescent="0.2">
      <c r="A104" s="11">
        <v>7</v>
      </c>
      <c r="B104" s="48" t="s">
        <v>84</v>
      </c>
      <c r="C104" s="49"/>
      <c r="D104" s="49"/>
      <c r="E104" s="49"/>
      <c r="F104" s="49"/>
      <c r="G104" s="49"/>
      <c r="H104" s="49"/>
      <c r="I104" s="50"/>
      <c r="J104" s="11" t="s">
        <v>43</v>
      </c>
      <c r="K104" s="11" t="s">
        <v>47</v>
      </c>
      <c r="L104" s="11" t="s">
        <v>45</v>
      </c>
    </row>
    <row r="105" spans="1:12" x14ac:dyDescent="0.2">
      <c r="A105" s="12" t="s">
        <v>3</v>
      </c>
      <c r="B105" s="51" t="s">
        <v>132</v>
      </c>
      <c r="C105" s="52"/>
      <c r="D105" s="52"/>
      <c r="E105" s="52"/>
      <c r="F105" s="52"/>
      <c r="G105" s="52"/>
      <c r="H105" s="52"/>
      <c r="I105" s="53"/>
      <c r="J105" s="20"/>
      <c r="K105" s="28">
        <f>1/40</f>
        <v>2.5000000000000001E-2</v>
      </c>
      <c r="L105" s="20">
        <f>+J105*K105</f>
        <v>0</v>
      </c>
    </row>
    <row r="106" spans="1:12" x14ac:dyDescent="0.2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1"/>
    </row>
    <row r="107" spans="1:12" x14ac:dyDescent="0.2">
      <c r="A107" s="27"/>
      <c r="B107" s="25"/>
      <c r="C107" s="25"/>
      <c r="D107" s="25"/>
      <c r="E107" s="25"/>
      <c r="F107" s="25"/>
      <c r="G107" s="25"/>
      <c r="H107" s="25"/>
      <c r="I107" s="25"/>
      <c r="J107" s="25"/>
      <c r="K107" s="26" t="s">
        <v>85</v>
      </c>
      <c r="L107" s="22">
        <f>SUM(L105:L106)</f>
        <v>0</v>
      </c>
    </row>
    <row r="108" spans="1:12" x14ac:dyDescent="0.2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1"/>
    </row>
    <row r="109" spans="1:12" x14ac:dyDescent="0.2">
      <c r="A109" s="32"/>
      <c r="B109" s="47" t="s">
        <v>126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3" t="s">
        <v>45</v>
      </c>
    </row>
    <row r="110" spans="1:12" x14ac:dyDescent="0.2">
      <c r="A110" s="7" t="s">
        <v>3</v>
      </c>
      <c r="B110" s="44" t="str">
        <f>A27</f>
        <v>MÓDULO 1 - COMPOSIÇÃO DA REMUNERAÇÃO   CCT 2020 SERGIPE</v>
      </c>
      <c r="C110" s="44"/>
      <c r="D110" s="44"/>
      <c r="E110" s="44"/>
      <c r="F110" s="44"/>
      <c r="G110" s="44"/>
      <c r="H110" s="44"/>
      <c r="I110" s="44"/>
      <c r="J110" s="44"/>
      <c r="K110" s="44"/>
      <c r="L110" s="14">
        <f>MOD_1</f>
        <v>0</v>
      </c>
    </row>
    <row r="111" spans="1:12" x14ac:dyDescent="0.2">
      <c r="A111" s="7" t="s">
        <v>4</v>
      </c>
      <c r="B111" s="45" t="str">
        <f>A36</f>
        <v>MÓDULO 2 – BENEFÍCIOS MENSAIS E DIÁRIOS (INSUMOS DE MÃO-DE-OBRA)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14">
        <f>MOD_2</f>
        <v>359.63</v>
      </c>
    </row>
    <row r="112" spans="1:12" x14ac:dyDescent="0.2">
      <c r="A112" s="7" t="s">
        <v>5</v>
      </c>
      <c r="B112" s="45" t="str">
        <f>+A68</f>
        <v>MÓDULO 3 - PROVISÃO PARA RESCISÃO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14">
        <f>MOD_3</f>
        <v>6.98</v>
      </c>
    </row>
    <row r="113" spans="1:12" x14ac:dyDescent="0.2">
      <c r="A113" s="7" t="s">
        <v>6</v>
      </c>
      <c r="B113" s="46" t="str">
        <f>+A78</f>
        <v>MÓDULO 4 - CUSTO DE REPOSIÇÃO DO PROFISSIONAL AUSENTE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14">
        <f>MOD_4</f>
        <v>43.97</v>
      </c>
    </row>
    <row r="114" spans="1:12" x14ac:dyDescent="0.2">
      <c r="A114" s="12" t="s">
        <v>7</v>
      </c>
      <c r="B114" s="46" t="str">
        <f>+A91</f>
        <v>MÓDULO 5 - INSUMOS DE MÃO DE OBRA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14">
        <f>MOD_5</f>
        <v>12.52</v>
      </c>
    </row>
    <row r="115" spans="1:12" x14ac:dyDescent="0.2">
      <c r="A115" s="12" t="s">
        <v>8</v>
      </c>
      <c r="B115" s="46" t="str">
        <f>+A97</f>
        <v>MÓDULO 6 - CUSTOS INDIRETOS, TRIBUTOS E LUCRO - CITL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14">
        <f>MOD_6</f>
        <v>107.26</v>
      </c>
    </row>
    <row r="116" spans="1:12" x14ac:dyDescent="0.2">
      <c r="A116" s="12" t="s">
        <v>9</v>
      </c>
      <c r="B116" s="46" t="str">
        <f>+A103</f>
        <v>MÓDULO 7 - RATEIO DE CHEFIA DE CAMPO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14">
        <f>MOD_7</f>
        <v>0</v>
      </c>
    </row>
    <row r="117" spans="1:12" x14ac:dyDescent="0.2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1"/>
    </row>
    <row r="118" spans="1:12" x14ac:dyDescent="0.2">
      <c r="A118" s="42" t="s">
        <v>18</v>
      </c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14">
        <f>SUM(L110:L117)</f>
        <v>530.36</v>
      </c>
    </row>
    <row r="119" spans="1:12" x14ac:dyDescent="0.2">
      <c r="A119" s="42" t="s">
        <v>127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37">
        <v>2</v>
      </c>
    </row>
    <row r="120" spans="1:12" x14ac:dyDescent="0.2">
      <c r="A120" s="42" t="s">
        <v>128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14">
        <f>+L118*L119</f>
        <v>1060.72</v>
      </c>
    </row>
    <row r="121" spans="1:12" x14ac:dyDescent="0.2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</row>
    <row r="122" spans="1:12" x14ac:dyDescent="0.2">
      <c r="A122" s="34" t="s">
        <v>48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6"/>
    </row>
    <row r="123" spans="1:12" ht="39" customHeight="1" x14ac:dyDescent="0.2">
      <c r="A123" s="34" t="s">
        <v>49</v>
      </c>
      <c r="B123" s="38" t="s">
        <v>103</v>
      </c>
      <c r="C123" s="38"/>
      <c r="D123" s="38"/>
      <c r="E123" s="38"/>
      <c r="F123" s="38"/>
      <c r="G123" s="38"/>
      <c r="H123" s="38"/>
      <c r="I123" s="38"/>
      <c r="J123" s="38"/>
      <c r="K123" s="38"/>
      <c r="L123" s="38"/>
    </row>
    <row r="124" spans="1:12" x14ac:dyDescent="0.2">
      <c r="A124" s="34" t="s">
        <v>98</v>
      </c>
      <c r="B124" s="38" t="s">
        <v>115</v>
      </c>
      <c r="C124" s="38"/>
      <c r="D124" s="38"/>
      <c r="E124" s="38"/>
      <c r="F124" s="38"/>
      <c r="G124" s="38"/>
      <c r="H124" s="38"/>
      <c r="I124" s="38"/>
      <c r="J124" s="38"/>
      <c r="K124" s="38"/>
      <c r="L124" s="38"/>
    </row>
    <row r="125" spans="1:12" ht="38.25" customHeight="1" x14ac:dyDescent="0.2">
      <c r="A125" s="34" t="s">
        <v>101</v>
      </c>
      <c r="B125" s="38" t="s">
        <v>99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</row>
    <row r="126" spans="1:12" x14ac:dyDescent="0.2">
      <c r="A126" s="34" t="s">
        <v>116</v>
      </c>
      <c r="B126" s="38" t="s">
        <v>102</v>
      </c>
      <c r="C126" s="38"/>
      <c r="D126" s="38"/>
      <c r="E126" s="38"/>
      <c r="F126" s="38"/>
      <c r="G126" s="38"/>
      <c r="H126" s="38"/>
      <c r="I126" s="38"/>
      <c r="J126" s="38"/>
      <c r="K126" s="38"/>
      <c r="L126" s="38"/>
    </row>
    <row r="127" spans="1:12" x14ac:dyDescent="0.2">
      <c r="A127" s="34" t="s">
        <v>133</v>
      </c>
      <c r="B127" s="38" t="s">
        <v>134</v>
      </c>
      <c r="C127" s="38"/>
      <c r="D127" s="38"/>
      <c r="E127" s="38"/>
      <c r="F127" s="38"/>
      <c r="G127" s="38"/>
      <c r="H127" s="38"/>
      <c r="I127" s="38"/>
      <c r="J127" s="38"/>
      <c r="K127" s="38"/>
      <c r="L127" s="38"/>
    </row>
  </sheetData>
  <protectedRanges>
    <protectedRange sqref="K20" name="Intervalo1"/>
  </protectedRanges>
  <mergeCells count="133">
    <mergeCell ref="B127:L127"/>
    <mergeCell ref="B125:L125"/>
    <mergeCell ref="B126:L126"/>
    <mergeCell ref="B123:L123"/>
    <mergeCell ref="B124:L124"/>
    <mergeCell ref="B116:K116"/>
    <mergeCell ref="A118:K118"/>
    <mergeCell ref="A119:K119"/>
    <mergeCell ref="A121:L121"/>
    <mergeCell ref="A117:L117"/>
    <mergeCell ref="A120:K120"/>
    <mergeCell ref="B110:K110"/>
    <mergeCell ref="B111:K111"/>
    <mergeCell ref="B112:K112"/>
    <mergeCell ref="B113:K113"/>
    <mergeCell ref="B114:K114"/>
    <mergeCell ref="B115:K115"/>
    <mergeCell ref="B98:I98"/>
    <mergeCell ref="B99:I99"/>
    <mergeCell ref="A103:L103"/>
    <mergeCell ref="B104:I104"/>
    <mergeCell ref="B105:I105"/>
    <mergeCell ref="B109:K109"/>
    <mergeCell ref="A100:L100"/>
    <mergeCell ref="A102:L102"/>
    <mergeCell ref="A106:L106"/>
    <mergeCell ref="A108:L108"/>
    <mergeCell ref="A88:L88"/>
    <mergeCell ref="A90:L90"/>
    <mergeCell ref="A91:L91"/>
    <mergeCell ref="B92:I92"/>
    <mergeCell ref="B93:I93"/>
    <mergeCell ref="A97:L97"/>
    <mergeCell ref="A82:K82"/>
    <mergeCell ref="A83:L83"/>
    <mergeCell ref="B84:I84"/>
    <mergeCell ref="B85:I85"/>
    <mergeCell ref="A86:L86"/>
    <mergeCell ref="A87:K87"/>
    <mergeCell ref="A75:L75"/>
    <mergeCell ref="A77:L77"/>
    <mergeCell ref="A78:L78"/>
    <mergeCell ref="B79:I79"/>
    <mergeCell ref="B80:I80"/>
    <mergeCell ref="A81:L81"/>
    <mergeCell ref="B69:I69"/>
    <mergeCell ref="B70:I70"/>
    <mergeCell ref="B71:I71"/>
    <mergeCell ref="B72:I72"/>
    <mergeCell ref="B73:I73"/>
    <mergeCell ref="B74:I74"/>
    <mergeCell ref="A63:L63"/>
    <mergeCell ref="A64:K64"/>
    <mergeCell ref="A65:L65"/>
    <mergeCell ref="A66:K66"/>
    <mergeCell ref="A67:L67"/>
    <mergeCell ref="A68:L68"/>
    <mergeCell ref="A57:K57"/>
    <mergeCell ref="A58:L58"/>
    <mergeCell ref="B59:I59"/>
    <mergeCell ref="B60:I60"/>
    <mergeCell ref="B61:I61"/>
    <mergeCell ref="B62:I62"/>
    <mergeCell ref="B51:I51"/>
    <mergeCell ref="B52:I52"/>
    <mergeCell ref="A53:L53"/>
    <mergeCell ref="A54:K54"/>
    <mergeCell ref="A55:K55"/>
    <mergeCell ref="A56:L56"/>
    <mergeCell ref="B45:I45"/>
    <mergeCell ref="B46:I46"/>
    <mergeCell ref="B47:I47"/>
    <mergeCell ref="B48:I48"/>
    <mergeCell ref="B49:I49"/>
    <mergeCell ref="B50:I50"/>
    <mergeCell ref="B39:I39"/>
    <mergeCell ref="B40:I40"/>
    <mergeCell ref="A41:L41"/>
    <mergeCell ref="A42:K42"/>
    <mergeCell ref="A43:L43"/>
    <mergeCell ref="B44:I44"/>
    <mergeCell ref="A33:L33"/>
    <mergeCell ref="A34:K34"/>
    <mergeCell ref="A35:L35"/>
    <mergeCell ref="A36:L36"/>
    <mergeCell ref="B37:I37"/>
    <mergeCell ref="B38:I38"/>
    <mergeCell ref="A27:L27"/>
    <mergeCell ref="B28:J28"/>
    <mergeCell ref="B29:J29"/>
    <mergeCell ref="B30:J30"/>
    <mergeCell ref="B31:J31"/>
    <mergeCell ref="B32:J32"/>
    <mergeCell ref="B22:L22"/>
    <mergeCell ref="B23:J23"/>
    <mergeCell ref="K23:L23"/>
    <mergeCell ref="A24:L24"/>
    <mergeCell ref="A25:L25"/>
    <mergeCell ref="A26:L26"/>
    <mergeCell ref="B20:J20"/>
    <mergeCell ref="K20:L20"/>
    <mergeCell ref="B21:J21"/>
    <mergeCell ref="K21:L21"/>
    <mergeCell ref="A13:D13"/>
    <mergeCell ref="E13:G13"/>
    <mergeCell ref="H13:L13"/>
    <mergeCell ref="A14:L14"/>
    <mergeCell ref="A15:L15"/>
    <mergeCell ref="A17:L17"/>
    <mergeCell ref="A1:L1"/>
    <mergeCell ref="A2:L2"/>
    <mergeCell ref="B3:D3"/>
    <mergeCell ref="H3:L3"/>
    <mergeCell ref="A4:L4"/>
    <mergeCell ref="A5:L5"/>
    <mergeCell ref="A94:L94"/>
    <mergeCell ref="A96:L96"/>
    <mergeCell ref="B9:J9"/>
    <mergeCell ref="K9:L9"/>
    <mergeCell ref="A10:L10"/>
    <mergeCell ref="A11:L11"/>
    <mergeCell ref="A12:D12"/>
    <mergeCell ref="E12:G12"/>
    <mergeCell ref="H12:L12"/>
    <mergeCell ref="B6:J6"/>
    <mergeCell ref="K6:L6"/>
    <mergeCell ref="B7:J7"/>
    <mergeCell ref="K7:L7"/>
    <mergeCell ref="B8:J8"/>
    <mergeCell ref="K8:L8"/>
    <mergeCell ref="A18:L18"/>
    <mergeCell ref="B19:J19"/>
    <mergeCell ref="K19:L19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A986F-8B99-43DC-B5EE-2016B7073AB0}">
  <dimension ref="A1:N127"/>
  <sheetViews>
    <sheetView topLeftCell="A53" zoomScale="77" zoomScaleNormal="77" workbookViewId="0">
      <selection activeCell="B70" sqref="B70:I70"/>
    </sheetView>
  </sheetViews>
  <sheetFormatPr defaultRowHeight="12.75" x14ac:dyDescent="0.2"/>
  <cols>
    <col min="1" max="9" width="9.140625" style="4"/>
    <col min="10" max="10" width="38.7109375" style="4" bestFit="1" customWidth="1"/>
    <col min="11" max="11" width="23.5703125" style="4" bestFit="1" customWidth="1"/>
    <col min="12" max="12" width="23.28515625" style="4" bestFit="1" customWidth="1"/>
    <col min="13" max="16384" width="9.140625" style="4"/>
  </cols>
  <sheetData>
    <row r="1" spans="1:12" ht="15.75" x14ac:dyDescent="0.25">
      <c r="A1" s="81" t="s">
        <v>38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12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</row>
    <row r="3" spans="1:12" x14ac:dyDescent="0.2">
      <c r="A3" s="5" t="s">
        <v>107</v>
      </c>
      <c r="B3" s="83">
        <v>44113</v>
      </c>
      <c r="C3" s="83"/>
      <c r="D3" s="83"/>
      <c r="E3" s="10"/>
      <c r="G3" s="10"/>
      <c r="H3" s="84" t="s">
        <v>108</v>
      </c>
      <c r="I3" s="84"/>
      <c r="J3" s="84"/>
      <c r="K3" s="84"/>
      <c r="L3" s="84"/>
    </row>
    <row r="4" spans="1:12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 x14ac:dyDescent="0.2">
      <c r="A5" s="42" t="s">
        <v>19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</row>
    <row r="6" spans="1:12" x14ac:dyDescent="0.2">
      <c r="A6" s="7" t="s">
        <v>3</v>
      </c>
      <c r="B6" s="80" t="s">
        <v>13</v>
      </c>
      <c r="C6" s="78"/>
      <c r="D6" s="78"/>
      <c r="E6" s="78"/>
      <c r="F6" s="78"/>
      <c r="G6" s="78"/>
      <c r="H6" s="78"/>
      <c r="I6" s="78"/>
      <c r="J6" s="79"/>
      <c r="K6" s="67">
        <f>B3</f>
        <v>44113</v>
      </c>
      <c r="L6" s="67"/>
    </row>
    <row r="7" spans="1:12" x14ac:dyDescent="0.2">
      <c r="A7" s="7" t="s">
        <v>4</v>
      </c>
      <c r="B7" s="61" t="s">
        <v>17</v>
      </c>
      <c r="C7" s="62"/>
      <c r="D7" s="62"/>
      <c r="E7" s="62"/>
      <c r="F7" s="62"/>
      <c r="G7" s="62"/>
      <c r="H7" s="62"/>
      <c r="I7" s="62"/>
      <c r="J7" s="63"/>
      <c r="K7" s="71" t="s">
        <v>32</v>
      </c>
      <c r="L7" s="71"/>
    </row>
    <row r="8" spans="1:12" x14ac:dyDescent="0.2">
      <c r="A8" s="7" t="s">
        <v>5</v>
      </c>
      <c r="B8" s="61" t="s">
        <v>33</v>
      </c>
      <c r="C8" s="78"/>
      <c r="D8" s="78"/>
      <c r="E8" s="78"/>
      <c r="F8" s="78"/>
      <c r="G8" s="78"/>
      <c r="H8" s="78"/>
      <c r="I8" s="78"/>
      <c r="J8" s="79"/>
      <c r="K8" s="71" t="s">
        <v>39</v>
      </c>
      <c r="L8" s="71"/>
    </row>
    <row r="9" spans="1:12" x14ac:dyDescent="0.2">
      <c r="A9" s="7" t="s">
        <v>6</v>
      </c>
      <c r="B9" s="61" t="s">
        <v>20</v>
      </c>
      <c r="C9" s="78"/>
      <c r="D9" s="78"/>
      <c r="E9" s="78"/>
      <c r="F9" s="78"/>
      <c r="G9" s="78"/>
      <c r="H9" s="78"/>
      <c r="I9" s="78"/>
      <c r="J9" s="79"/>
      <c r="K9" s="71">
        <v>12</v>
      </c>
      <c r="L9" s="71"/>
    </row>
    <row r="10" spans="1:12" x14ac:dyDescent="0.2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x14ac:dyDescent="0.2">
      <c r="A11" s="42" t="s">
        <v>21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</row>
    <row r="12" spans="1:12" x14ac:dyDescent="0.2">
      <c r="A12" s="42" t="s">
        <v>14</v>
      </c>
      <c r="B12" s="42"/>
      <c r="C12" s="42"/>
      <c r="D12" s="42"/>
      <c r="E12" s="42" t="s">
        <v>15</v>
      </c>
      <c r="F12" s="42"/>
      <c r="G12" s="42"/>
      <c r="H12" s="42" t="s">
        <v>16</v>
      </c>
      <c r="I12" s="42"/>
      <c r="J12" s="42"/>
      <c r="K12" s="42"/>
      <c r="L12" s="42"/>
    </row>
    <row r="13" spans="1:12" x14ac:dyDescent="0.2">
      <c r="A13" s="73" t="s">
        <v>27</v>
      </c>
      <c r="B13" s="73"/>
      <c r="C13" s="73"/>
      <c r="D13" s="73"/>
      <c r="E13" s="73" t="s">
        <v>28</v>
      </c>
      <c r="F13" s="73"/>
      <c r="G13" s="73"/>
      <c r="H13" s="74" t="s">
        <v>129</v>
      </c>
      <c r="I13" s="74"/>
      <c r="J13" s="74"/>
      <c r="K13" s="74"/>
      <c r="L13" s="74"/>
    </row>
    <row r="14" spans="1:12" x14ac:dyDescent="0.2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x14ac:dyDescent="0.2">
      <c r="A15" s="75" t="s">
        <v>22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</row>
    <row r="16" spans="1:12" x14ac:dyDescent="0.2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x14ac:dyDescent="0.2">
      <c r="A17" s="77" t="s">
        <v>26</v>
      </c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</row>
    <row r="18" spans="1:12" x14ac:dyDescent="0.2">
      <c r="A18" s="42" t="s">
        <v>23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</row>
    <row r="19" spans="1:12" x14ac:dyDescent="0.2">
      <c r="A19" s="7">
        <v>1</v>
      </c>
      <c r="B19" s="45" t="s">
        <v>2</v>
      </c>
      <c r="C19" s="45"/>
      <c r="D19" s="45"/>
      <c r="E19" s="45"/>
      <c r="F19" s="45"/>
      <c r="G19" s="45"/>
      <c r="H19" s="45"/>
      <c r="I19" s="45"/>
      <c r="J19" s="45"/>
      <c r="K19" s="71" t="s">
        <v>27</v>
      </c>
      <c r="L19" s="71"/>
    </row>
    <row r="20" spans="1:12" x14ac:dyDescent="0.2">
      <c r="A20" s="7">
        <v>2</v>
      </c>
      <c r="B20" s="46" t="s">
        <v>34</v>
      </c>
      <c r="C20" s="45"/>
      <c r="D20" s="45"/>
      <c r="E20" s="45"/>
      <c r="F20" s="45"/>
      <c r="G20" s="45"/>
      <c r="H20" s="45"/>
      <c r="I20" s="45"/>
      <c r="J20" s="45"/>
      <c r="K20" s="72"/>
      <c r="L20" s="72"/>
    </row>
    <row r="21" spans="1:12" x14ac:dyDescent="0.2">
      <c r="A21" s="7">
        <v>3</v>
      </c>
      <c r="B21" s="45" t="s">
        <v>1</v>
      </c>
      <c r="C21" s="45"/>
      <c r="D21" s="45"/>
      <c r="E21" s="45"/>
      <c r="F21" s="45"/>
      <c r="G21" s="45"/>
      <c r="H21" s="45"/>
      <c r="I21" s="45"/>
      <c r="J21" s="45"/>
      <c r="K21" s="71" t="s">
        <v>29</v>
      </c>
      <c r="L21" s="71"/>
    </row>
    <row r="22" spans="1:12" x14ac:dyDescent="0.2">
      <c r="A22" s="7">
        <v>4</v>
      </c>
      <c r="B22" s="61" t="s">
        <v>40</v>
      </c>
      <c r="C22" s="62"/>
      <c r="D22" s="62"/>
      <c r="E22" s="62"/>
      <c r="F22" s="62"/>
      <c r="G22" s="62"/>
      <c r="H22" s="62"/>
      <c r="I22" s="62"/>
      <c r="J22" s="62"/>
      <c r="K22" s="62"/>
      <c r="L22" s="63"/>
    </row>
    <row r="23" spans="1:12" x14ac:dyDescent="0.2">
      <c r="A23" s="7">
        <v>5</v>
      </c>
      <c r="B23" s="45" t="s">
        <v>0</v>
      </c>
      <c r="C23" s="45"/>
      <c r="D23" s="45"/>
      <c r="E23" s="45"/>
      <c r="F23" s="45"/>
      <c r="G23" s="45"/>
      <c r="H23" s="45"/>
      <c r="I23" s="45"/>
      <c r="J23" s="45"/>
      <c r="K23" s="67">
        <v>43831</v>
      </c>
      <c r="L23" s="67"/>
    </row>
    <row r="24" spans="1:12" x14ac:dyDescent="0.2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2" x14ac:dyDescent="0.2">
      <c r="A25" s="69" t="s">
        <v>24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</row>
    <row r="26" spans="1:12" x14ac:dyDescent="0.2">
      <c r="A26" s="70"/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</row>
    <row r="27" spans="1:12" x14ac:dyDescent="0.2">
      <c r="A27" s="42" t="s">
        <v>46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</row>
    <row r="28" spans="1:12" x14ac:dyDescent="0.2">
      <c r="A28" s="11">
        <v>1</v>
      </c>
      <c r="B28" s="42" t="s">
        <v>25</v>
      </c>
      <c r="C28" s="42"/>
      <c r="D28" s="42"/>
      <c r="E28" s="42"/>
      <c r="F28" s="42"/>
      <c r="G28" s="42"/>
      <c r="H28" s="42"/>
      <c r="I28" s="42"/>
      <c r="J28" s="42"/>
      <c r="K28" s="11" t="s">
        <v>47</v>
      </c>
      <c r="L28" s="11" t="s">
        <v>45</v>
      </c>
    </row>
    <row r="29" spans="1:12" x14ac:dyDescent="0.2">
      <c r="A29" s="12" t="s">
        <v>3</v>
      </c>
      <c r="B29" s="61" t="s">
        <v>31</v>
      </c>
      <c r="C29" s="62"/>
      <c r="D29" s="62"/>
      <c r="E29" s="62"/>
      <c r="F29" s="62"/>
      <c r="G29" s="62"/>
      <c r="H29" s="62"/>
      <c r="I29" s="62"/>
      <c r="J29" s="63"/>
      <c r="K29" s="13"/>
      <c r="L29" s="14">
        <f>SALARIOBASE</f>
        <v>0</v>
      </c>
    </row>
    <row r="30" spans="1:12" x14ac:dyDescent="0.2">
      <c r="A30" s="15" t="s">
        <v>4</v>
      </c>
      <c r="B30" s="64" t="s">
        <v>35</v>
      </c>
      <c r="C30" s="65"/>
      <c r="D30" s="65"/>
      <c r="E30" s="65"/>
      <c r="F30" s="65"/>
      <c r="G30" s="65"/>
      <c r="H30" s="65"/>
      <c r="I30" s="65"/>
      <c r="J30" s="66"/>
      <c r="K30" s="16">
        <v>0.3</v>
      </c>
      <c r="L30" s="17">
        <f>+L29*K30</f>
        <v>0</v>
      </c>
    </row>
    <row r="31" spans="1:12" x14ac:dyDescent="0.2">
      <c r="A31" s="12" t="s">
        <v>5</v>
      </c>
      <c r="B31" s="61" t="s">
        <v>36</v>
      </c>
      <c r="C31" s="62"/>
      <c r="D31" s="62"/>
      <c r="E31" s="62"/>
      <c r="F31" s="62"/>
      <c r="G31" s="62"/>
      <c r="H31" s="62"/>
      <c r="I31" s="62"/>
      <c r="J31" s="63"/>
      <c r="K31" s="28">
        <f>0.5833*0.2</f>
        <v>0.1167</v>
      </c>
      <c r="L31" s="17">
        <f>+(L29+L30)*K31</f>
        <v>0</v>
      </c>
    </row>
    <row r="32" spans="1:12" x14ac:dyDescent="0.2">
      <c r="A32" s="12" t="s">
        <v>6</v>
      </c>
      <c r="B32" s="61" t="s">
        <v>37</v>
      </c>
      <c r="C32" s="62"/>
      <c r="D32" s="62"/>
      <c r="E32" s="62"/>
      <c r="F32" s="62"/>
      <c r="G32" s="62"/>
      <c r="H32" s="62"/>
      <c r="I32" s="62"/>
      <c r="J32" s="63"/>
      <c r="K32" s="28">
        <v>0.1</v>
      </c>
      <c r="L32" s="17">
        <f>+(L29+L30)*K32</f>
        <v>0</v>
      </c>
    </row>
    <row r="33" spans="1:12" x14ac:dyDescent="0.2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1"/>
    </row>
    <row r="34" spans="1:12" x14ac:dyDescent="0.2">
      <c r="A34" s="54" t="s">
        <v>69</v>
      </c>
      <c r="B34" s="55"/>
      <c r="C34" s="55"/>
      <c r="D34" s="55"/>
      <c r="E34" s="55"/>
      <c r="F34" s="55"/>
      <c r="G34" s="55"/>
      <c r="H34" s="55"/>
      <c r="I34" s="55"/>
      <c r="J34" s="55"/>
      <c r="K34" s="56"/>
      <c r="L34" s="19">
        <f>SUM(L29:L32)</f>
        <v>0</v>
      </c>
    </row>
    <row r="35" spans="1:12" x14ac:dyDescent="0.2">
      <c r="A35" s="60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</row>
    <row r="36" spans="1:12" x14ac:dyDescent="0.2">
      <c r="A36" s="42" t="s">
        <v>12</v>
      </c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</row>
    <row r="37" spans="1:12" x14ac:dyDescent="0.2">
      <c r="A37" s="11" t="s">
        <v>41</v>
      </c>
      <c r="B37" s="48" t="s">
        <v>42</v>
      </c>
      <c r="C37" s="49"/>
      <c r="D37" s="49"/>
      <c r="E37" s="49"/>
      <c r="F37" s="49"/>
      <c r="G37" s="49"/>
      <c r="H37" s="49"/>
      <c r="I37" s="50"/>
      <c r="J37" s="11" t="s">
        <v>43</v>
      </c>
      <c r="K37" s="11" t="s">
        <v>44</v>
      </c>
      <c r="L37" s="11" t="s">
        <v>45</v>
      </c>
    </row>
    <row r="38" spans="1:12" x14ac:dyDescent="0.2">
      <c r="A38" s="12" t="s">
        <v>3</v>
      </c>
      <c r="B38" s="57" t="s">
        <v>109</v>
      </c>
      <c r="C38" s="58"/>
      <c r="D38" s="58"/>
      <c r="E38" s="58"/>
      <c r="F38" s="58"/>
      <c r="G38" s="58"/>
      <c r="H38" s="58"/>
      <c r="I38" s="59"/>
      <c r="J38" s="20">
        <f>MOD_1</f>
        <v>0</v>
      </c>
      <c r="K38" s="21">
        <f>1/12</f>
        <v>8.3299999999999999E-2</v>
      </c>
      <c r="L38" s="20">
        <f>+J38*K38</f>
        <v>0</v>
      </c>
    </row>
    <row r="39" spans="1:12" x14ac:dyDescent="0.2">
      <c r="A39" s="12" t="s">
        <v>4</v>
      </c>
      <c r="B39" s="57" t="s">
        <v>110</v>
      </c>
      <c r="C39" s="58"/>
      <c r="D39" s="58"/>
      <c r="E39" s="58"/>
      <c r="F39" s="58"/>
      <c r="G39" s="58"/>
      <c r="H39" s="58"/>
      <c r="I39" s="59"/>
      <c r="J39" s="20">
        <f>MOD_1</f>
        <v>0</v>
      </c>
      <c r="K39" s="21">
        <f>1/12</f>
        <v>8.3299999999999999E-2</v>
      </c>
      <c r="L39" s="20">
        <f>+J39*K39</f>
        <v>0</v>
      </c>
    </row>
    <row r="40" spans="1:12" x14ac:dyDescent="0.2">
      <c r="A40" s="12" t="s">
        <v>5</v>
      </c>
      <c r="B40" s="57" t="s">
        <v>111</v>
      </c>
      <c r="C40" s="58"/>
      <c r="D40" s="58"/>
      <c r="E40" s="58"/>
      <c r="F40" s="58"/>
      <c r="G40" s="58"/>
      <c r="H40" s="58"/>
      <c r="I40" s="59"/>
      <c r="J40" s="20">
        <f>MOD_1</f>
        <v>0</v>
      </c>
      <c r="K40" s="21">
        <f>1/36</f>
        <v>2.7799999999999998E-2</v>
      </c>
      <c r="L40" s="20">
        <f>+J40*K40</f>
        <v>0</v>
      </c>
    </row>
    <row r="41" spans="1:12" x14ac:dyDescent="0.2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1"/>
    </row>
    <row r="42" spans="1:12" x14ac:dyDescent="0.2">
      <c r="A42" s="54" t="s">
        <v>50</v>
      </c>
      <c r="B42" s="55"/>
      <c r="C42" s="55"/>
      <c r="D42" s="55"/>
      <c r="E42" s="55"/>
      <c r="F42" s="55"/>
      <c r="G42" s="55"/>
      <c r="H42" s="55"/>
      <c r="I42" s="55"/>
      <c r="J42" s="55"/>
      <c r="K42" s="56"/>
      <c r="L42" s="22">
        <f>SUM(L38:L40)</f>
        <v>0</v>
      </c>
    </row>
    <row r="43" spans="1:12" x14ac:dyDescent="0.2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1"/>
    </row>
    <row r="44" spans="1:12" x14ac:dyDescent="0.2">
      <c r="A44" s="11" t="s">
        <v>51</v>
      </c>
      <c r="B44" s="48" t="s">
        <v>52</v>
      </c>
      <c r="C44" s="49"/>
      <c r="D44" s="49"/>
      <c r="E44" s="49"/>
      <c r="F44" s="49"/>
      <c r="G44" s="49"/>
      <c r="H44" s="49"/>
      <c r="I44" s="50"/>
      <c r="J44" s="11" t="s">
        <v>113</v>
      </c>
      <c r="K44" s="11" t="s">
        <v>112</v>
      </c>
      <c r="L44" s="11" t="s">
        <v>45</v>
      </c>
    </row>
    <row r="45" spans="1:12" x14ac:dyDescent="0.2">
      <c r="A45" s="12" t="s">
        <v>3</v>
      </c>
      <c r="B45" s="57" t="s">
        <v>63</v>
      </c>
      <c r="C45" s="58"/>
      <c r="D45" s="58"/>
      <c r="E45" s="58"/>
      <c r="F45" s="58"/>
      <c r="G45" s="58"/>
      <c r="H45" s="58"/>
      <c r="I45" s="59"/>
      <c r="J45" s="20">
        <f t="shared" ref="J45:J52" si="0">MOD_1+_xlfn.SINGLE(MOD_2.1)</f>
        <v>0</v>
      </c>
      <c r="K45" s="21">
        <v>0.2</v>
      </c>
      <c r="L45" s="20">
        <f>+J45*K45</f>
        <v>0</v>
      </c>
    </row>
    <row r="46" spans="1:12" x14ac:dyDescent="0.2">
      <c r="A46" s="12" t="s">
        <v>4</v>
      </c>
      <c r="B46" s="57" t="s">
        <v>64</v>
      </c>
      <c r="C46" s="58"/>
      <c r="D46" s="58"/>
      <c r="E46" s="58"/>
      <c r="F46" s="58"/>
      <c r="G46" s="58"/>
      <c r="H46" s="58"/>
      <c r="I46" s="59"/>
      <c r="J46" s="20">
        <f t="shared" si="0"/>
        <v>0</v>
      </c>
      <c r="K46" s="21">
        <v>2.5000000000000001E-2</v>
      </c>
      <c r="L46" s="20">
        <f>+J46*K46</f>
        <v>0</v>
      </c>
    </row>
    <row r="47" spans="1:12" x14ac:dyDescent="0.2">
      <c r="A47" s="12" t="s">
        <v>5</v>
      </c>
      <c r="B47" s="57" t="s">
        <v>114</v>
      </c>
      <c r="C47" s="58"/>
      <c r="D47" s="58"/>
      <c r="E47" s="58"/>
      <c r="F47" s="58"/>
      <c r="G47" s="58"/>
      <c r="H47" s="58"/>
      <c r="I47" s="59"/>
      <c r="J47" s="20">
        <f t="shared" si="0"/>
        <v>0</v>
      </c>
      <c r="K47" s="21">
        <v>0.03</v>
      </c>
      <c r="L47" s="20">
        <f>+J47*K47</f>
        <v>0</v>
      </c>
    </row>
    <row r="48" spans="1:12" x14ac:dyDescent="0.2">
      <c r="A48" s="12" t="s">
        <v>6</v>
      </c>
      <c r="B48" s="57" t="s">
        <v>65</v>
      </c>
      <c r="C48" s="58"/>
      <c r="D48" s="58"/>
      <c r="E48" s="58"/>
      <c r="F48" s="58"/>
      <c r="G48" s="58"/>
      <c r="H48" s="58"/>
      <c r="I48" s="59"/>
      <c r="J48" s="20">
        <f t="shared" si="0"/>
        <v>0</v>
      </c>
      <c r="K48" s="21">
        <v>1.4999999999999999E-2</v>
      </c>
      <c r="L48" s="20">
        <f t="shared" ref="L48:L52" si="1">+J48*K48</f>
        <v>0</v>
      </c>
    </row>
    <row r="49" spans="1:12" x14ac:dyDescent="0.2">
      <c r="A49" s="12" t="s">
        <v>7</v>
      </c>
      <c r="B49" s="57" t="s">
        <v>66</v>
      </c>
      <c r="C49" s="58"/>
      <c r="D49" s="58"/>
      <c r="E49" s="58"/>
      <c r="F49" s="58"/>
      <c r="G49" s="58"/>
      <c r="H49" s="58"/>
      <c r="I49" s="59"/>
      <c r="J49" s="20">
        <f t="shared" si="0"/>
        <v>0</v>
      </c>
      <c r="K49" s="21">
        <v>0.01</v>
      </c>
      <c r="L49" s="20">
        <f t="shared" si="1"/>
        <v>0</v>
      </c>
    </row>
    <row r="50" spans="1:12" x14ac:dyDescent="0.2">
      <c r="A50" s="12" t="s">
        <v>8</v>
      </c>
      <c r="B50" s="57" t="s">
        <v>67</v>
      </c>
      <c r="C50" s="58"/>
      <c r="D50" s="58"/>
      <c r="E50" s="58"/>
      <c r="F50" s="58"/>
      <c r="G50" s="58"/>
      <c r="H50" s="58"/>
      <c r="I50" s="59"/>
      <c r="J50" s="20">
        <f t="shared" si="0"/>
        <v>0</v>
      </c>
      <c r="K50" s="21">
        <v>6.0000000000000001E-3</v>
      </c>
      <c r="L50" s="20">
        <f t="shared" si="1"/>
        <v>0</v>
      </c>
    </row>
    <row r="51" spans="1:12" x14ac:dyDescent="0.2">
      <c r="A51" s="12" t="s">
        <v>9</v>
      </c>
      <c r="B51" s="57" t="s">
        <v>68</v>
      </c>
      <c r="C51" s="58"/>
      <c r="D51" s="58"/>
      <c r="E51" s="58"/>
      <c r="F51" s="58"/>
      <c r="G51" s="58"/>
      <c r="H51" s="58"/>
      <c r="I51" s="59"/>
      <c r="J51" s="20">
        <f t="shared" si="0"/>
        <v>0</v>
      </c>
      <c r="K51" s="21">
        <v>2E-3</v>
      </c>
      <c r="L51" s="20">
        <f t="shared" si="1"/>
        <v>0</v>
      </c>
    </row>
    <row r="52" spans="1:12" x14ac:dyDescent="0.2">
      <c r="A52" s="12" t="s">
        <v>8</v>
      </c>
      <c r="B52" s="57" t="s">
        <v>53</v>
      </c>
      <c r="C52" s="58"/>
      <c r="D52" s="58"/>
      <c r="E52" s="58"/>
      <c r="F52" s="58"/>
      <c r="G52" s="58"/>
      <c r="H52" s="58"/>
      <c r="I52" s="59"/>
      <c r="J52" s="20">
        <f t="shared" si="0"/>
        <v>0</v>
      </c>
      <c r="K52" s="21">
        <v>0.08</v>
      </c>
      <c r="L52" s="20">
        <f t="shared" si="1"/>
        <v>0</v>
      </c>
    </row>
    <row r="53" spans="1:12" x14ac:dyDescent="0.2">
      <c r="A53" s="39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1"/>
    </row>
    <row r="54" spans="1:12" x14ac:dyDescent="0.2">
      <c r="A54" s="54" t="s">
        <v>119</v>
      </c>
      <c r="B54" s="55"/>
      <c r="C54" s="55"/>
      <c r="D54" s="55"/>
      <c r="E54" s="55"/>
      <c r="F54" s="55"/>
      <c r="G54" s="55"/>
      <c r="H54" s="55"/>
      <c r="I54" s="55"/>
      <c r="J54" s="55"/>
      <c r="K54" s="56"/>
      <c r="L54" s="22">
        <f>SUM(L45:L51)</f>
        <v>0</v>
      </c>
    </row>
    <row r="55" spans="1:12" x14ac:dyDescent="0.2">
      <c r="A55" s="54" t="s">
        <v>120</v>
      </c>
      <c r="B55" s="55"/>
      <c r="C55" s="55"/>
      <c r="D55" s="55"/>
      <c r="E55" s="55"/>
      <c r="F55" s="55"/>
      <c r="G55" s="55"/>
      <c r="H55" s="55"/>
      <c r="I55" s="55"/>
      <c r="J55" s="55"/>
      <c r="K55" s="56"/>
      <c r="L55" s="22">
        <f>L52</f>
        <v>0</v>
      </c>
    </row>
    <row r="56" spans="1:12" x14ac:dyDescent="0.2">
      <c r="A56" s="39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1"/>
    </row>
    <row r="57" spans="1:12" x14ac:dyDescent="0.2">
      <c r="A57" s="54" t="s">
        <v>54</v>
      </c>
      <c r="B57" s="55"/>
      <c r="C57" s="55"/>
      <c r="D57" s="55"/>
      <c r="E57" s="55"/>
      <c r="F57" s="55"/>
      <c r="G57" s="55"/>
      <c r="H57" s="55"/>
      <c r="I57" s="55"/>
      <c r="J57" s="55"/>
      <c r="K57" s="56"/>
      <c r="L57" s="22">
        <f>ENCARGOSPREV+FGTS</f>
        <v>0</v>
      </c>
    </row>
    <row r="58" spans="1:12" x14ac:dyDescent="0.2">
      <c r="A58" s="39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1"/>
    </row>
    <row r="59" spans="1:12" x14ac:dyDescent="0.2">
      <c r="A59" s="11" t="s">
        <v>55</v>
      </c>
      <c r="B59" s="48" t="s">
        <v>56</v>
      </c>
      <c r="C59" s="49"/>
      <c r="D59" s="49"/>
      <c r="E59" s="49"/>
      <c r="F59" s="49"/>
      <c r="G59" s="49"/>
      <c r="H59" s="49"/>
      <c r="I59" s="50"/>
      <c r="J59" s="11" t="s">
        <v>58</v>
      </c>
      <c r="K59" s="11" t="s">
        <v>57</v>
      </c>
      <c r="L59" s="11" t="s">
        <v>45</v>
      </c>
    </row>
    <row r="60" spans="1:12" ht="25.5" customHeight="1" x14ac:dyDescent="0.2">
      <c r="A60" s="15" t="s">
        <v>3</v>
      </c>
      <c r="B60" s="51" t="s">
        <v>117</v>
      </c>
      <c r="C60" s="52"/>
      <c r="D60" s="52"/>
      <c r="E60" s="52"/>
      <c r="F60" s="52"/>
      <c r="G60" s="52"/>
      <c r="H60" s="52"/>
      <c r="I60" s="53"/>
      <c r="J60" s="20">
        <v>4</v>
      </c>
      <c r="K60" s="23">
        <v>30</v>
      </c>
      <c r="L60" s="20">
        <f>J60*K60-SALARIOBASE*6%</f>
        <v>120</v>
      </c>
    </row>
    <row r="61" spans="1:12" x14ac:dyDescent="0.2">
      <c r="A61" s="12" t="s">
        <v>4</v>
      </c>
      <c r="B61" s="51" t="s">
        <v>118</v>
      </c>
      <c r="C61" s="52"/>
      <c r="D61" s="52"/>
      <c r="E61" s="52"/>
      <c r="F61" s="52"/>
      <c r="G61" s="52"/>
      <c r="H61" s="52"/>
      <c r="I61" s="53"/>
      <c r="J61" s="20">
        <v>17.75</v>
      </c>
      <c r="K61" s="23">
        <v>15</v>
      </c>
      <c r="L61" s="20">
        <f>+J61*K61*0.9</f>
        <v>239.63</v>
      </c>
    </row>
    <row r="62" spans="1:12" x14ac:dyDescent="0.2">
      <c r="A62" s="12" t="s">
        <v>5</v>
      </c>
      <c r="B62" s="51" t="s">
        <v>105</v>
      </c>
      <c r="C62" s="52"/>
      <c r="D62" s="52"/>
      <c r="E62" s="52"/>
      <c r="F62" s="52"/>
      <c r="G62" s="52"/>
      <c r="H62" s="52"/>
      <c r="I62" s="53"/>
      <c r="J62" s="20">
        <v>41.8</v>
      </c>
      <c r="K62" s="23">
        <v>1</v>
      </c>
      <c r="L62" s="20">
        <f>+J62*K62</f>
        <v>41.8</v>
      </c>
    </row>
    <row r="63" spans="1:12" x14ac:dyDescent="0.2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1"/>
    </row>
    <row r="64" spans="1:12" x14ac:dyDescent="0.2">
      <c r="A64" s="54" t="s">
        <v>59</v>
      </c>
      <c r="B64" s="55"/>
      <c r="C64" s="55"/>
      <c r="D64" s="55"/>
      <c r="E64" s="55"/>
      <c r="F64" s="55"/>
      <c r="G64" s="55"/>
      <c r="H64" s="55"/>
      <c r="I64" s="55"/>
      <c r="J64" s="55"/>
      <c r="K64" s="56"/>
      <c r="L64" s="22">
        <f>SUM(L60:L62)</f>
        <v>401.43</v>
      </c>
    </row>
    <row r="65" spans="1:14" x14ac:dyDescent="0.2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1"/>
    </row>
    <row r="66" spans="1:14" x14ac:dyDescent="0.2">
      <c r="A66" s="54" t="s">
        <v>60</v>
      </c>
      <c r="B66" s="55"/>
      <c r="C66" s="55"/>
      <c r="D66" s="55"/>
      <c r="E66" s="55"/>
      <c r="F66" s="55"/>
      <c r="G66" s="55"/>
      <c r="H66" s="55"/>
      <c r="I66" s="55"/>
      <c r="J66" s="55"/>
      <c r="K66" s="56"/>
      <c r="L66" s="22">
        <f>+L42+L57+L64</f>
        <v>401.43</v>
      </c>
    </row>
    <row r="67" spans="1:14" x14ac:dyDescent="0.2">
      <c r="A67" s="39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1"/>
    </row>
    <row r="68" spans="1:14" x14ac:dyDescent="0.2">
      <c r="A68" s="42" t="s">
        <v>61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</row>
    <row r="69" spans="1:14" x14ac:dyDescent="0.2">
      <c r="A69" s="33" t="s">
        <v>62</v>
      </c>
      <c r="B69" s="48" t="s">
        <v>97</v>
      </c>
      <c r="C69" s="49"/>
      <c r="D69" s="49"/>
      <c r="E69" s="49"/>
      <c r="F69" s="49"/>
      <c r="G69" s="49"/>
      <c r="H69" s="49"/>
      <c r="I69" s="50"/>
      <c r="J69" s="11" t="s">
        <v>43</v>
      </c>
      <c r="K69" s="11" t="s">
        <v>44</v>
      </c>
      <c r="L69" s="11" t="s">
        <v>45</v>
      </c>
    </row>
    <row r="70" spans="1:14" ht="25.5" customHeight="1" x14ac:dyDescent="0.2">
      <c r="A70" s="15" t="s">
        <v>3</v>
      </c>
      <c r="B70" s="51" t="s">
        <v>135</v>
      </c>
      <c r="C70" s="52"/>
      <c r="D70" s="52"/>
      <c r="E70" s="52"/>
      <c r="F70" s="52"/>
      <c r="G70" s="52"/>
      <c r="H70" s="52"/>
      <c r="I70" s="53"/>
      <c r="J70" s="20">
        <f>MOD_1+MOD_2.1+MOD_2.2-ENCARGOSPREV</f>
        <v>0</v>
      </c>
      <c r="K70" s="28">
        <v>4.5999999999999999E-3</v>
      </c>
      <c r="L70" s="20">
        <f>+J70*K70</f>
        <v>0</v>
      </c>
      <c r="N70" s="29"/>
    </row>
    <row r="71" spans="1:14" x14ac:dyDescent="0.2">
      <c r="A71" s="12" t="s">
        <v>4</v>
      </c>
      <c r="B71" s="57" t="s">
        <v>121</v>
      </c>
      <c r="C71" s="58"/>
      <c r="D71" s="58"/>
      <c r="E71" s="58"/>
      <c r="F71" s="58"/>
      <c r="G71" s="58"/>
      <c r="H71" s="58"/>
      <c r="I71" s="59"/>
      <c r="J71" s="20">
        <f>FGTS</f>
        <v>0</v>
      </c>
      <c r="K71" s="28">
        <v>0.4</v>
      </c>
      <c r="L71" s="20">
        <f>+J71*K71</f>
        <v>0</v>
      </c>
    </row>
    <row r="72" spans="1:14" ht="25.5" customHeight="1" x14ac:dyDescent="0.2">
      <c r="A72" s="15" t="s">
        <v>5</v>
      </c>
      <c r="B72" s="51" t="s">
        <v>123</v>
      </c>
      <c r="C72" s="52"/>
      <c r="D72" s="52"/>
      <c r="E72" s="52"/>
      <c r="F72" s="52"/>
      <c r="G72" s="52"/>
      <c r="H72" s="52"/>
      <c r="I72" s="53"/>
      <c r="J72" s="20">
        <f>MOD_1+MOD_2</f>
        <v>401.43</v>
      </c>
      <c r="K72" s="28">
        <v>1.9400000000000001E-2</v>
      </c>
      <c r="L72" s="20">
        <f>+J72*K72</f>
        <v>7.79</v>
      </c>
    </row>
    <row r="73" spans="1:14" x14ac:dyDescent="0.2">
      <c r="A73" s="12" t="s">
        <v>6</v>
      </c>
      <c r="B73" s="57" t="s">
        <v>122</v>
      </c>
      <c r="C73" s="58"/>
      <c r="D73" s="58"/>
      <c r="E73" s="58"/>
      <c r="F73" s="58"/>
      <c r="G73" s="58"/>
      <c r="H73" s="58"/>
      <c r="I73" s="59"/>
      <c r="J73" s="20">
        <f>FGTS</f>
        <v>0</v>
      </c>
      <c r="K73" s="28">
        <v>0.4</v>
      </c>
      <c r="L73" s="20">
        <f>+J73*K73</f>
        <v>0</v>
      </c>
    </row>
    <row r="74" spans="1:14" x14ac:dyDescent="0.2">
      <c r="A74" s="12" t="s">
        <v>7</v>
      </c>
      <c r="B74" s="57" t="s">
        <v>124</v>
      </c>
      <c r="C74" s="58"/>
      <c r="D74" s="58"/>
      <c r="E74" s="58"/>
      <c r="F74" s="58"/>
      <c r="G74" s="58"/>
      <c r="H74" s="58"/>
      <c r="I74" s="59"/>
      <c r="J74" s="20">
        <f>-MOD_2.1</f>
        <v>0</v>
      </c>
      <c r="K74" s="28">
        <v>1.4200000000000001E-2</v>
      </c>
      <c r="L74" s="20">
        <f>+J74*K74</f>
        <v>0</v>
      </c>
    </row>
    <row r="75" spans="1:14" x14ac:dyDescent="0.2">
      <c r="A75" s="39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1"/>
    </row>
    <row r="76" spans="1:14" x14ac:dyDescent="0.2">
      <c r="A76" s="24"/>
      <c r="B76" s="25"/>
      <c r="C76" s="25"/>
      <c r="D76" s="25"/>
      <c r="E76" s="25"/>
      <c r="F76" s="25"/>
      <c r="G76" s="25"/>
      <c r="H76" s="25"/>
      <c r="I76" s="25"/>
      <c r="J76" s="25"/>
      <c r="K76" s="26" t="s">
        <v>70</v>
      </c>
      <c r="L76" s="22">
        <f>SUM(L70:L75)</f>
        <v>7.79</v>
      </c>
    </row>
    <row r="77" spans="1:14" x14ac:dyDescent="0.2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1"/>
    </row>
    <row r="78" spans="1:14" x14ac:dyDescent="0.2">
      <c r="A78" s="42" t="s">
        <v>86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</row>
    <row r="79" spans="1:14" x14ac:dyDescent="0.2">
      <c r="A79" s="11" t="s">
        <v>10</v>
      </c>
      <c r="B79" s="48" t="s">
        <v>71</v>
      </c>
      <c r="C79" s="49"/>
      <c r="D79" s="49"/>
      <c r="E79" s="49"/>
      <c r="F79" s="49"/>
      <c r="G79" s="49"/>
      <c r="H79" s="49"/>
      <c r="I79" s="50"/>
      <c r="J79" s="11" t="s">
        <v>43</v>
      </c>
      <c r="K79" s="11" t="s">
        <v>72</v>
      </c>
      <c r="L79" s="11" t="s">
        <v>45</v>
      </c>
    </row>
    <row r="80" spans="1:14" ht="75.95" customHeight="1" x14ac:dyDescent="0.2">
      <c r="A80" s="15" t="s">
        <v>3</v>
      </c>
      <c r="B80" s="51" t="s">
        <v>131</v>
      </c>
      <c r="C80" s="52"/>
      <c r="D80" s="52"/>
      <c r="E80" s="52"/>
      <c r="F80" s="52"/>
      <c r="G80" s="52"/>
      <c r="H80" s="52"/>
      <c r="I80" s="53"/>
      <c r="J80" s="20">
        <f>(MOD_1+MOD_2+MOD_3)/30</f>
        <v>13.64</v>
      </c>
      <c r="K80" s="30">
        <v>6.3562000000000003</v>
      </c>
      <c r="L80" s="20">
        <f>+J80*K80/12</f>
        <v>7.22</v>
      </c>
    </row>
    <row r="81" spans="1:12" x14ac:dyDescent="0.2">
      <c r="A81" s="39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1"/>
    </row>
    <row r="82" spans="1:12" x14ac:dyDescent="0.2">
      <c r="A82" s="54" t="s">
        <v>73</v>
      </c>
      <c r="B82" s="55"/>
      <c r="C82" s="55"/>
      <c r="D82" s="55"/>
      <c r="E82" s="55"/>
      <c r="F82" s="55"/>
      <c r="G82" s="55"/>
      <c r="H82" s="55"/>
      <c r="I82" s="55"/>
      <c r="J82" s="55"/>
      <c r="K82" s="56"/>
      <c r="L82" s="22">
        <f>SUM(L79:L81)</f>
        <v>7.22</v>
      </c>
    </row>
    <row r="83" spans="1:12" x14ac:dyDescent="0.2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1"/>
    </row>
    <row r="84" spans="1:12" x14ac:dyDescent="0.2">
      <c r="A84" s="11" t="s">
        <v>11</v>
      </c>
      <c r="B84" s="48" t="s">
        <v>74</v>
      </c>
      <c r="C84" s="49"/>
      <c r="D84" s="49"/>
      <c r="E84" s="49"/>
      <c r="F84" s="49"/>
      <c r="G84" s="49"/>
      <c r="H84" s="49"/>
      <c r="I84" s="50"/>
      <c r="J84" s="11" t="s">
        <v>43</v>
      </c>
      <c r="K84" s="11" t="s">
        <v>104</v>
      </c>
      <c r="L84" s="11" t="s">
        <v>45</v>
      </c>
    </row>
    <row r="85" spans="1:12" ht="25.5" customHeight="1" x14ac:dyDescent="0.2">
      <c r="A85" s="15" t="s">
        <v>3</v>
      </c>
      <c r="B85" s="51" t="s">
        <v>125</v>
      </c>
      <c r="C85" s="52"/>
      <c r="D85" s="52"/>
      <c r="E85" s="52"/>
      <c r="F85" s="52"/>
      <c r="G85" s="52"/>
      <c r="H85" s="52"/>
      <c r="I85" s="53"/>
      <c r="J85" s="20">
        <f>+(MOD_1+MOD_2+MOD_3)*1.5/220</f>
        <v>2.79</v>
      </c>
      <c r="K85" s="31">
        <v>15</v>
      </c>
      <c r="L85" s="20">
        <f>+J85*K85</f>
        <v>41.85</v>
      </c>
    </row>
    <row r="86" spans="1:12" x14ac:dyDescent="0.2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1"/>
    </row>
    <row r="87" spans="1:12" x14ac:dyDescent="0.2">
      <c r="A87" s="54" t="s">
        <v>75</v>
      </c>
      <c r="B87" s="55"/>
      <c r="C87" s="55"/>
      <c r="D87" s="55"/>
      <c r="E87" s="55"/>
      <c r="F87" s="55"/>
      <c r="G87" s="55"/>
      <c r="H87" s="55"/>
      <c r="I87" s="55"/>
      <c r="J87" s="55"/>
      <c r="K87" s="56"/>
      <c r="L87" s="22">
        <f>SUM(L84:L86)</f>
        <v>41.85</v>
      </c>
    </row>
    <row r="88" spans="1:12" x14ac:dyDescent="0.2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1"/>
    </row>
    <row r="89" spans="1:12" x14ac:dyDescent="0.2">
      <c r="A89" s="24"/>
      <c r="B89" s="25"/>
      <c r="C89" s="25"/>
      <c r="D89" s="25"/>
      <c r="E89" s="25"/>
      <c r="F89" s="25"/>
      <c r="G89" s="25"/>
      <c r="H89" s="25"/>
      <c r="I89" s="25"/>
      <c r="J89" s="25"/>
      <c r="K89" s="26" t="s">
        <v>76</v>
      </c>
      <c r="L89" s="22">
        <f>MOD_4.1+MOD_4.2</f>
        <v>49.07</v>
      </c>
    </row>
    <row r="90" spans="1:12" x14ac:dyDescent="0.2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1"/>
    </row>
    <row r="91" spans="1:12" x14ac:dyDescent="0.2">
      <c r="A91" s="42" t="s">
        <v>77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</row>
    <row r="92" spans="1:12" x14ac:dyDescent="0.2">
      <c r="A92" s="11">
        <v>5</v>
      </c>
      <c r="B92" s="48" t="s">
        <v>78</v>
      </c>
      <c r="C92" s="49"/>
      <c r="D92" s="49"/>
      <c r="E92" s="49"/>
      <c r="F92" s="49"/>
      <c r="G92" s="49"/>
      <c r="H92" s="49"/>
      <c r="I92" s="50"/>
      <c r="J92" s="11" t="s">
        <v>43</v>
      </c>
      <c r="K92" s="11" t="s">
        <v>100</v>
      </c>
      <c r="L92" s="11" t="s">
        <v>45</v>
      </c>
    </row>
    <row r="93" spans="1:12" x14ac:dyDescent="0.2">
      <c r="A93" s="12" t="s">
        <v>3</v>
      </c>
      <c r="B93" s="51" t="s">
        <v>106</v>
      </c>
      <c r="C93" s="52"/>
      <c r="D93" s="52"/>
      <c r="E93" s="52"/>
      <c r="F93" s="52"/>
      <c r="G93" s="52"/>
      <c r="H93" s="52"/>
      <c r="I93" s="53"/>
      <c r="J93" s="20">
        <f>MOD_1+MOD_2+MOD_3+MOD_4</f>
        <v>458.29</v>
      </c>
      <c r="K93" s="28">
        <v>3.0499999999999999E-2</v>
      </c>
      <c r="L93" s="20">
        <f>+J93*K93</f>
        <v>13.98</v>
      </c>
    </row>
    <row r="94" spans="1:12" x14ac:dyDescent="0.2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1"/>
    </row>
    <row r="95" spans="1:12" x14ac:dyDescent="0.2">
      <c r="A95" s="27"/>
      <c r="B95" s="25"/>
      <c r="C95" s="25"/>
      <c r="D95" s="25"/>
      <c r="E95" s="25"/>
      <c r="F95" s="25"/>
      <c r="G95" s="25"/>
      <c r="H95" s="25"/>
      <c r="I95" s="25"/>
      <c r="J95" s="25"/>
      <c r="K95" s="26" t="s">
        <v>79</v>
      </c>
      <c r="L95" s="22">
        <f>+L88+L93</f>
        <v>13.98</v>
      </c>
    </row>
    <row r="96" spans="1:12" x14ac:dyDescent="0.2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1"/>
    </row>
    <row r="97" spans="1:12" x14ac:dyDescent="0.2">
      <c r="A97" s="42" t="s">
        <v>80</v>
      </c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</row>
    <row r="98" spans="1:12" x14ac:dyDescent="0.2">
      <c r="A98" s="11">
        <v>6</v>
      </c>
      <c r="B98" s="48" t="s">
        <v>81</v>
      </c>
      <c r="C98" s="49"/>
      <c r="D98" s="49"/>
      <c r="E98" s="49"/>
      <c r="F98" s="49"/>
      <c r="G98" s="49"/>
      <c r="H98" s="49"/>
      <c r="I98" s="50"/>
      <c r="J98" s="11" t="s">
        <v>43</v>
      </c>
      <c r="K98" s="11" t="s">
        <v>47</v>
      </c>
      <c r="L98" s="11" t="s">
        <v>45</v>
      </c>
    </row>
    <row r="99" spans="1:12" ht="25.5" customHeight="1" x14ac:dyDescent="0.2">
      <c r="A99" s="12" t="s">
        <v>3</v>
      </c>
      <c r="B99" s="51" t="s">
        <v>130</v>
      </c>
      <c r="C99" s="52"/>
      <c r="D99" s="52"/>
      <c r="E99" s="52"/>
      <c r="F99" s="52"/>
      <c r="G99" s="52"/>
      <c r="H99" s="52"/>
      <c r="I99" s="53"/>
      <c r="J99" s="20">
        <f>MOD_1+MOD_2+MOD_3+MOD_4+MOD_5</f>
        <v>472.27</v>
      </c>
      <c r="K99" s="28">
        <v>0.2535</v>
      </c>
      <c r="L99" s="20">
        <f>+J99*K99</f>
        <v>119.72</v>
      </c>
    </row>
    <row r="100" spans="1:12" x14ac:dyDescent="0.2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1"/>
    </row>
    <row r="101" spans="1:12" x14ac:dyDescent="0.2">
      <c r="A101" s="27"/>
      <c r="B101" s="25"/>
      <c r="C101" s="25"/>
      <c r="D101" s="25"/>
      <c r="E101" s="25"/>
      <c r="F101" s="25"/>
      <c r="G101" s="25"/>
      <c r="H101" s="25"/>
      <c r="I101" s="25"/>
      <c r="J101" s="25"/>
      <c r="K101" s="26" t="s">
        <v>82</v>
      </c>
      <c r="L101" s="22">
        <f>SUM(L99:L100)</f>
        <v>119.72</v>
      </c>
    </row>
    <row r="102" spans="1:12" x14ac:dyDescent="0.2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1"/>
    </row>
    <row r="103" spans="1:12" x14ac:dyDescent="0.2">
      <c r="A103" s="42" t="s">
        <v>83</v>
      </c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</row>
    <row r="104" spans="1:12" x14ac:dyDescent="0.2">
      <c r="A104" s="11">
        <v>7</v>
      </c>
      <c r="B104" s="48" t="s">
        <v>84</v>
      </c>
      <c r="C104" s="49"/>
      <c r="D104" s="49"/>
      <c r="E104" s="49"/>
      <c r="F104" s="49"/>
      <c r="G104" s="49"/>
      <c r="H104" s="49"/>
      <c r="I104" s="50"/>
      <c r="J104" s="11" t="s">
        <v>43</v>
      </c>
      <c r="K104" s="11" t="s">
        <v>47</v>
      </c>
      <c r="L104" s="11" t="s">
        <v>45</v>
      </c>
    </row>
    <row r="105" spans="1:12" x14ac:dyDescent="0.2">
      <c r="A105" s="12" t="s">
        <v>3</v>
      </c>
      <c r="B105" s="51" t="s">
        <v>132</v>
      </c>
      <c r="C105" s="52"/>
      <c r="D105" s="52"/>
      <c r="E105" s="52"/>
      <c r="F105" s="52"/>
      <c r="G105" s="52"/>
      <c r="H105" s="52"/>
      <c r="I105" s="53"/>
      <c r="J105" s="20"/>
      <c r="K105" s="28">
        <f>1/40</f>
        <v>2.5000000000000001E-2</v>
      </c>
      <c r="L105" s="20">
        <f>+J105*K105</f>
        <v>0</v>
      </c>
    </row>
    <row r="106" spans="1:12" x14ac:dyDescent="0.2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1"/>
    </row>
    <row r="107" spans="1:12" x14ac:dyDescent="0.2">
      <c r="A107" s="27"/>
      <c r="B107" s="25"/>
      <c r="C107" s="25"/>
      <c r="D107" s="25"/>
      <c r="E107" s="25"/>
      <c r="F107" s="25"/>
      <c r="G107" s="25"/>
      <c r="H107" s="25"/>
      <c r="I107" s="25"/>
      <c r="J107" s="25"/>
      <c r="K107" s="26" t="s">
        <v>85</v>
      </c>
      <c r="L107" s="22">
        <f>SUM(L105:L106)</f>
        <v>0</v>
      </c>
    </row>
    <row r="108" spans="1:12" x14ac:dyDescent="0.2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1"/>
    </row>
    <row r="109" spans="1:12" x14ac:dyDescent="0.2">
      <c r="A109" s="32"/>
      <c r="B109" s="47" t="s">
        <v>126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3" t="s">
        <v>45</v>
      </c>
    </row>
    <row r="110" spans="1:12" x14ac:dyDescent="0.2">
      <c r="A110" s="7" t="s">
        <v>3</v>
      </c>
      <c r="B110" s="44" t="str">
        <f>A27</f>
        <v>MÓDULO 1 - COMPOSIÇÃO DA REMUNERAÇÃO   CCT 2020 SERGIPE</v>
      </c>
      <c r="C110" s="44"/>
      <c r="D110" s="44"/>
      <c r="E110" s="44"/>
      <c r="F110" s="44"/>
      <c r="G110" s="44"/>
      <c r="H110" s="44"/>
      <c r="I110" s="44"/>
      <c r="J110" s="44"/>
      <c r="K110" s="44"/>
      <c r="L110" s="14">
        <f>MOD_1</f>
        <v>0</v>
      </c>
    </row>
    <row r="111" spans="1:12" x14ac:dyDescent="0.2">
      <c r="A111" s="7" t="s">
        <v>4</v>
      </c>
      <c r="B111" s="45" t="str">
        <f>A36</f>
        <v>MÓDULO 2 – BENEFÍCIOS MENSAIS E DIÁRIOS (INSUMOS DE MÃO-DE-OBRA)</v>
      </c>
      <c r="C111" s="45"/>
      <c r="D111" s="45"/>
      <c r="E111" s="45"/>
      <c r="F111" s="45"/>
      <c r="G111" s="45"/>
      <c r="H111" s="45"/>
      <c r="I111" s="45"/>
      <c r="J111" s="45"/>
      <c r="K111" s="45"/>
      <c r="L111" s="14">
        <f>MOD_2</f>
        <v>401.43</v>
      </c>
    </row>
    <row r="112" spans="1:12" x14ac:dyDescent="0.2">
      <c r="A112" s="7" t="s">
        <v>5</v>
      </c>
      <c r="B112" s="45" t="str">
        <f>+A68</f>
        <v>MÓDULO 3 - PROVISÃO PARA RESCISÃO</v>
      </c>
      <c r="C112" s="45"/>
      <c r="D112" s="45"/>
      <c r="E112" s="45"/>
      <c r="F112" s="45"/>
      <c r="G112" s="45"/>
      <c r="H112" s="45"/>
      <c r="I112" s="45"/>
      <c r="J112" s="45"/>
      <c r="K112" s="45"/>
      <c r="L112" s="14">
        <f>MOD_3</f>
        <v>7.79</v>
      </c>
    </row>
    <row r="113" spans="1:12" x14ac:dyDescent="0.2">
      <c r="A113" s="7" t="s">
        <v>6</v>
      </c>
      <c r="B113" s="46" t="str">
        <f>+A78</f>
        <v>MÓDULO 4 - CUSTO DE REPOSIÇÃO DO PROFISSIONAL AUSENTE</v>
      </c>
      <c r="C113" s="45"/>
      <c r="D113" s="45"/>
      <c r="E113" s="45"/>
      <c r="F113" s="45"/>
      <c r="G113" s="45"/>
      <c r="H113" s="45"/>
      <c r="I113" s="45"/>
      <c r="J113" s="45"/>
      <c r="K113" s="45"/>
      <c r="L113" s="14">
        <f>MOD_4</f>
        <v>49.07</v>
      </c>
    </row>
    <row r="114" spans="1:12" x14ac:dyDescent="0.2">
      <c r="A114" s="12" t="s">
        <v>7</v>
      </c>
      <c r="B114" s="46" t="str">
        <f>+A91</f>
        <v>MÓDULO 5 - INSUMOS DE MÃO DE OBRA</v>
      </c>
      <c r="C114" s="45"/>
      <c r="D114" s="45"/>
      <c r="E114" s="45"/>
      <c r="F114" s="45"/>
      <c r="G114" s="45"/>
      <c r="H114" s="45"/>
      <c r="I114" s="45"/>
      <c r="J114" s="45"/>
      <c r="K114" s="45"/>
      <c r="L114" s="14">
        <f>MOD_5</f>
        <v>13.98</v>
      </c>
    </row>
    <row r="115" spans="1:12" x14ac:dyDescent="0.2">
      <c r="A115" s="12" t="s">
        <v>8</v>
      </c>
      <c r="B115" s="46" t="str">
        <f>+A97</f>
        <v>MÓDULO 6 - CUSTOS INDIRETOS, TRIBUTOS E LUCRO - CITL</v>
      </c>
      <c r="C115" s="45"/>
      <c r="D115" s="45"/>
      <c r="E115" s="45"/>
      <c r="F115" s="45"/>
      <c r="G115" s="45"/>
      <c r="H115" s="45"/>
      <c r="I115" s="45"/>
      <c r="J115" s="45"/>
      <c r="K115" s="45"/>
      <c r="L115" s="14">
        <f>MOD_6</f>
        <v>119.72</v>
      </c>
    </row>
    <row r="116" spans="1:12" x14ac:dyDescent="0.2">
      <c r="A116" s="12" t="s">
        <v>9</v>
      </c>
      <c r="B116" s="46" t="str">
        <f>+A103</f>
        <v>MÓDULO 7 - RATEIO DE CHEFIA DE CAMPO</v>
      </c>
      <c r="C116" s="45"/>
      <c r="D116" s="45"/>
      <c r="E116" s="45"/>
      <c r="F116" s="45"/>
      <c r="G116" s="45"/>
      <c r="H116" s="45"/>
      <c r="I116" s="45"/>
      <c r="J116" s="45"/>
      <c r="K116" s="45"/>
      <c r="L116" s="14">
        <f>MOD_7</f>
        <v>0</v>
      </c>
    </row>
    <row r="117" spans="1:12" x14ac:dyDescent="0.2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1"/>
    </row>
    <row r="118" spans="1:12" x14ac:dyDescent="0.2">
      <c r="A118" s="42" t="s">
        <v>18</v>
      </c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14">
        <f>SUM(L110:L117)</f>
        <v>591.99</v>
      </c>
    </row>
    <row r="119" spans="1:12" x14ac:dyDescent="0.2">
      <c r="A119" s="42" t="s">
        <v>127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37">
        <v>2</v>
      </c>
    </row>
    <row r="120" spans="1:12" x14ac:dyDescent="0.2">
      <c r="A120" s="42" t="s">
        <v>128</v>
      </c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14">
        <f>+L118*L119</f>
        <v>1183.98</v>
      </c>
    </row>
    <row r="121" spans="1:12" x14ac:dyDescent="0.2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</row>
    <row r="122" spans="1:12" x14ac:dyDescent="0.2">
      <c r="A122" s="34" t="s">
        <v>48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6"/>
    </row>
    <row r="123" spans="1:12" ht="39" customHeight="1" x14ac:dyDescent="0.2">
      <c r="A123" s="34" t="s">
        <v>49</v>
      </c>
      <c r="B123" s="38" t="s">
        <v>103</v>
      </c>
      <c r="C123" s="38"/>
      <c r="D123" s="38"/>
      <c r="E123" s="38"/>
      <c r="F123" s="38"/>
      <c r="G123" s="38"/>
      <c r="H123" s="38"/>
      <c r="I123" s="38"/>
      <c r="J123" s="38"/>
      <c r="K123" s="38"/>
      <c r="L123" s="38"/>
    </row>
    <row r="124" spans="1:12" x14ac:dyDescent="0.2">
      <c r="A124" s="34" t="s">
        <v>98</v>
      </c>
      <c r="B124" s="38" t="s">
        <v>115</v>
      </c>
      <c r="C124" s="38"/>
      <c r="D124" s="38"/>
      <c r="E124" s="38"/>
      <c r="F124" s="38"/>
      <c r="G124" s="38"/>
      <c r="H124" s="38"/>
      <c r="I124" s="38"/>
      <c r="J124" s="38"/>
      <c r="K124" s="38"/>
      <c r="L124" s="38"/>
    </row>
    <row r="125" spans="1:12" ht="38.25" customHeight="1" x14ac:dyDescent="0.2">
      <c r="A125" s="34" t="s">
        <v>101</v>
      </c>
      <c r="B125" s="38" t="s">
        <v>99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</row>
    <row r="126" spans="1:12" x14ac:dyDescent="0.2">
      <c r="A126" s="34" t="s">
        <v>116</v>
      </c>
      <c r="B126" s="38" t="s">
        <v>102</v>
      </c>
      <c r="C126" s="38"/>
      <c r="D126" s="38"/>
      <c r="E126" s="38"/>
      <c r="F126" s="38"/>
      <c r="G126" s="38"/>
      <c r="H126" s="38"/>
      <c r="I126" s="38"/>
      <c r="J126" s="38"/>
      <c r="K126" s="38"/>
      <c r="L126" s="38"/>
    </row>
    <row r="127" spans="1:12" x14ac:dyDescent="0.2">
      <c r="A127" s="34" t="s">
        <v>133</v>
      </c>
      <c r="B127" s="38" t="s">
        <v>134</v>
      </c>
      <c r="C127" s="38"/>
      <c r="D127" s="38"/>
      <c r="E127" s="38"/>
      <c r="F127" s="38"/>
      <c r="G127" s="38"/>
      <c r="H127" s="38"/>
      <c r="I127" s="38"/>
      <c r="J127" s="38"/>
      <c r="K127" s="38"/>
      <c r="L127" s="38"/>
    </row>
  </sheetData>
  <protectedRanges>
    <protectedRange sqref="K20" name="Intervalo1"/>
  </protectedRanges>
  <mergeCells count="133">
    <mergeCell ref="B127:L127"/>
    <mergeCell ref="B6:J6"/>
    <mergeCell ref="K6:L6"/>
    <mergeCell ref="B7:J7"/>
    <mergeCell ref="K7:L7"/>
    <mergeCell ref="B8:J8"/>
    <mergeCell ref="K8:L8"/>
    <mergeCell ref="A1:L1"/>
    <mergeCell ref="A2:L2"/>
    <mergeCell ref="B3:D3"/>
    <mergeCell ref="H3:L3"/>
    <mergeCell ref="A4:L4"/>
    <mergeCell ref="A5:L5"/>
    <mergeCell ref="A13:D13"/>
    <mergeCell ref="E13:G13"/>
    <mergeCell ref="H13:L13"/>
    <mergeCell ref="A14:L14"/>
    <mergeCell ref="A15:L15"/>
    <mergeCell ref="A17:L17"/>
    <mergeCell ref="B9:J9"/>
    <mergeCell ref="K9:L9"/>
    <mergeCell ref="A10:L10"/>
    <mergeCell ref="A11:L11"/>
    <mergeCell ref="A12:D12"/>
    <mergeCell ref="E12:G12"/>
    <mergeCell ref="H12:L12"/>
    <mergeCell ref="B22:L22"/>
    <mergeCell ref="B23:J23"/>
    <mergeCell ref="K23:L23"/>
    <mergeCell ref="A24:L24"/>
    <mergeCell ref="A25:L25"/>
    <mergeCell ref="A26:L26"/>
    <mergeCell ref="A18:L18"/>
    <mergeCell ref="B19:J19"/>
    <mergeCell ref="K19:L19"/>
    <mergeCell ref="B20:J20"/>
    <mergeCell ref="K20:L20"/>
    <mergeCell ref="B21:J21"/>
    <mergeCell ref="K21:L21"/>
    <mergeCell ref="A33:L33"/>
    <mergeCell ref="A34:K34"/>
    <mergeCell ref="A35:L35"/>
    <mergeCell ref="A36:L36"/>
    <mergeCell ref="B37:I37"/>
    <mergeCell ref="B38:I38"/>
    <mergeCell ref="A27:L27"/>
    <mergeCell ref="B28:J28"/>
    <mergeCell ref="B29:J29"/>
    <mergeCell ref="B30:J30"/>
    <mergeCell ref="B31:J31"/>
    <mergeCell ref="B32:J32"/>
    <mergeCell ref="B45:I45"/>
    <mergeCell ref="B46:I46"/>
    <mergeCell ref="B47:I47"/>
    <mergeCell ref="B48:I48"/>
    <mergeCell ref="B49:I49"/>
    <mergeCell ref="B50:I50"/>
    <mergeCell ref="B39:I39"/>
    <mergeCell ref="B40:I40"/>
    <mergeCell ref="A41:L41"/>
    <mergeCell ref="A42:K42"/>
    <mergeCell ref="A43:L43"/>
    <mergeCell ref="B44:I44"/>
    <mergeCell ref="A57:K57"/>
    <mergeCell ref="A58:L58"/>
    <mergeCell ref="B59:I59"/>
    <mergeCell ref="B60:I60"/>
    <mergeCell ref="B61:I61"/>
    <mergeCell ref="B62:I62"/>
    <mergeCell ref="B51:I51"/>
    <mergeCell ref="B52:I52"/>
    <mergeCell ref="A53:L53"/>
    <mergeCell ref="A54:K54"/>
    <mergeCell ref="A55:K55"/>
    <mergeCell ref="A56:L56"/>
    <mergeCell ref="B69:I69"/>
    <mergeCell ref="B70:I70"/>
    <mergeCell ref="B71:I71"/>
    <mergeCell ref="B72:I72"/>
    <mergeCell ref="B73:I73"/>
    <mergeCell ref="B74:I74"/>
    <mergeCell ref="A63:L63"/>
    <mergeCell ref="A64:K64"/>
    <mergeCell ref="A65:L65"/>
    <mergeCell ref="A66:K66"/>
    <mergeCell ref="A67:L67"/>
    <mergeCell ref="A68:L68"/>
    <mergeCell ref="A82:K82"/>
    <mergeCell ref="A83:L83"/>
    <mergeCell ref="B84:I84"/>
    <mergeCell ref="B85:I85"/>
    <mergeCell ref="A86:L86"/>
    <mergeCell ref="A87:K87"/>
    <mergeCell ref="A75:L75"/>
    <mergeCell ref="A77:L77"/>
    <mergeCell ref="A78:L78"/>
    <mergeCell ref="B79:I79"/>
    <mergeCell ref="B80:I80"/>
    <mergeCell ref="A81:L81"/>
    <mergeCell ref="A96:L96"/>
    <mergeCell ref="A97:L97"/>
    <mergeCell ref="B98:I98"/>
    <mergeCell ref="B99:I99"/>
    <mergeCell ref="A100:L100"/>
    <mergeCell ref="A102:L102"/>
    <mergeCell ref="A88:L88"/>
    <mergeCell ref="A90:L90"/>
    <mergeCell ref="A91:L91"/>
    <mergeCell ref="B92:I92"/>
    <mergeCell ref="B93:I93"/>
    <mergeCell ref="A94:L94"/>
    <mergeCell ref="B110:K110"/>
    <mergeCell ref="B111:K111"/>
    <mergeCell ref="B112:K112"/>
    <mergeCell ref="B113:K113"/>
    <mergeCell ref="B114:K114"/>
    <mergeCell ref="B115:K115"/>
    <mergeCell ref="A103:L103"/>
    <mergeCell ref="B104:I104"/>
    <mergeCell ref="B105:I105"/>
    <mergeCell ref="A106:L106"/>
    <mergeCell ref="A108:L108"/>
    <mergeCell ref="B109:K109"/>
    <mergeCell ref="B123:L123"/>
    <mergeCell ref="B124:L124"/>
    <mergeCell ref="B125:L125"/>
    <mergeCell ref="B126:L126"/>
    <mergeCell ref="B116:K116"/>
    <mergeCell ref="A117:L117"/>
    <mergeCell ref="A118:K118"/>
    <mergeCell ref="A119:K119"/>
    <mergeCell ref="A120:K120"/>
    <mergeCell ref="A121:L12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0065C-32D7-4B34-8B16-5C7C03F19B9B}">
  <dimension ref="A1:D11"/>
  <sheetViews>
    <sheetView workbookViewId="0">
      <selection activeCell="B4" sqref="B4"/>
    </sheetView>
  </sheetViews>
  <sheetFormatPr defaultRowHeight="12.75" x14ac:dyDescent="0.2"/>
  <cols>
    <col min="1" max="1" width="76.5703125" customWidth="1"/>
    <col min="2" max="2" width="22.28515625" customWidth="1"/>
    <col min="3" max="3" width="18.28515625" customWidth="1"/>
    <col min="4" max="4" width="14.28515625" bestFit="1" customWidth="1"/>
  </cols>
  <sheetData>
    <row r="1" spans="1:4" x14ac:dyDescent="0.2">
      <c r="A1" s="86" t="s">
        <v>92</v>
      </c>
      <c r="B1" s="86"/>
      <c r="C1" s="86"/>
      <c r="D1" s="86"/>
    </row>
    <row r="3" spans="1:4" x14ac:dyDescent="0.2">
      <c r="A3" t="s">
        <v>94</v>
      </c>
      <c r="B3" t="s">
        <v>87</v>
      </c>
      <c r="C3" t="s">
        <v>88</v>
      </c>
      <c r="D3" t="s">
        <v>89</v>
      </c>
    </row>
    <row r="4" spans="1:4" ht="38.25" x14ac:dyDescent="0.2">
      <c r="A4" s="1" t="s">
        <v>93</v>
      </c>
      <c r="B4" s="2">
        <f>+'Posto diurno armado 12x36h'!L120</f>
        <v>1060.72</v>
      </c>
      <c r="C4">
        <v>2</v>
      </c>
      <c r="D4" s="2">
        <f>+B4*C4</f>
        <v>2121.44</v>
      </c>
    </row>
    <row r="5" spans="1:4" ht="38.25" x14ac:dyDescent="0.2">
      <c r="A5" s="1" t="s">
        <v>95</v>
      </c>
      <c r="B5" s="2">
        <f>+'Posto noturno armado 12x36h'!L120</f>
        <v>1183.98</v>
      </c>
      <c r="C5">
        <v>2</v>
      </c>
      <c r="D5" s="2">
        <f>+B5*C5</f>
        <v>2367.96</v>
      </c>
    </row>
    <row r="7" spans="1:4" x14ac:dyDescent="0.2">
      <c r="A7" t="s">
        <v>90</v>
      </c>
      <c r="D7" s="3">
        <f>SUM(D4:D6)</f>
        <v>4489.3999999999996</v>
      </c>
    </row>
    <row r="9" spans="1:4" x14ac:dyDescent="0.2">
      <c r="A9" t="s">
        <v>91</v>
      </c>
      <c r="D9" s="2">
        <f>+D7*12</f>
        <v>53872.800000000003</v>
      </c>
    </row>
    <row r="11" spans="1:4" x14ac:dyDescent="0.2">
      <c r="A11" t="s">
        <v>96</v>
      </c>
    </row>
  </sheetData>
  <mergeCells count="1">
    <mergeCell ref="A1:D1"/>
  </mergeCells>
  <pageMargins left="0.511811024" right="0.511811024" top="0.78740157499999996" bottom="0.78740157499999996" header="0.31496062000000002" footer="0.31496062000000002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71D0A5587CD749ADDCA4F285E22B43" ma:contentTypeVersion="11" ma:contentTypeDescription="Create a new document." ma:contentTypeScope="" ma:versionID="f8157cdf145e021cd815c4af617ccef4">
  <xsd:schema xmlns:xsd="http://www.w3.org/2001/XMLSchema" xmlns:xs="http://www.w3.org/2001/XMLSchema" xmlns:p="http://schemas.microsoft.com/office/2006/metadata/properties" xmlns:ns3="44c067b3-6b46-4fde-8479-fbb031a1a7db" xmlns:ns4="a9cae67e-3d7e-48d0-9951-8054600698d8" targetNamespace="http://schemas.microsoft.com/office/2006/metadata/properties" ma:root="true" ma:fieldsID="37d9b7199d437a3e9368c0e8528afb52" ns3:_="" ns4:_="">
    <xsd:import namespace="44c067b3-6b46-4fde-8479-fbb031a1a7db"/>
    <xsd:import namespace="a9cae67e-3d7e-48d0-9951-8054600698d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c067b3-6b46-4fde-8479-fbb031a1a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ae67e-3d7e-48d0-9951-8054600698d8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3C90DEC-E303-47D9-A472-F5B9832864A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a9cae67e-3d7e-48d0-9951-8054600698d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44c067b3-6b46-4fde-8479-fbb031a1a7db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2A8D7BB-7BC1-48BB-9BBE-CE917949AB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B11DFEA-CDE6-4A98-84A5-C04FD38E9A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c067b3-6b46-4fde-8479-fbb031a1a7db"/>
    <ds:schemaRef ds:uri="a9cae67e-3d7e-48d0-9951-8054600698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30</vt:i4>
      </vt:variant>
    </vt:vector>
  </HeadingPairs>
  <TitlesOfParts>
    <vt:vector size="33" baseType="lpstr">
      <vt:lpstr>Posto diurno armado 12x36h</vt:lpstr>
      <vt:lpstr>Posto noturno armado 12x36h</vt:lpstr>
      <vt:lpstr>RESUMO</vt:lpstr>
      <vt:lpstr>'Posto diurno armado 12x36h'!ENCARGOSPREV</vt:lpstr>
      <vt:lpstr>'Posto noturno armado 12x36h'!ENCARGOSPREV</vt:lpstr>
      <vt:lpstr>'Posto diurno armado 12x36h'!FGTS</vt:lpstr>
      <vt:lpstr>'Posto noturno armado 12x36h'!FGTS</vt:lpstr>
      <vt:lpstr>'Posto diurno armado 12x36h'!MOD_1</vt:lpstr>
      <vt:lpstr>'Posto noturno armado 12x36h'!MOD_1</vt:lpstr>
      <vt:lpstr>'Posto diurno armado 12x36h'!MOD_2</vt:lpstr>
      <vt:lpstr>'Posto noturno armado 12x36h'!MOD_2</vt:lpstr>
      <vt:lpstr>'Posto diurno armado 12x36h'!MOD_2.1</vt:lpstr>
      <vt:lpstr>'Posto noturno armado 12x36h'!MOD_2.1</vt:lpstr>
      <vt:lpstr>'Posto diurno armado 12x36h'!MOD_2.2</vt:lpstr>
      <vt:lpstr>'Posto noturno armado 12x36h'!MOD_2.2</vt:lpstr>
      <vt:lpstr>'Posto diurno armado 12x36h'!MOD_2.3</vt:lpstr>
      <vt:lpstr>'Posto noturno armado 12x36h'!MOD_2.3</vt:lpstr>
      <vt:lpstr>'Posto diurno armado 12x36h'!MOD_3</vt:lpstr>
      <vt:lpstr>'Posto noturno armado 12x36h'!MOD_3</vt:lpstr>
      <vt:lpstr>'Posto diurno armado 12x36h'!MOD_4</vt:lpstr>
      <vt:lpstr>'Posto noturno armado 12x36h'!MOD_4</vt:lpstr>
      <vt:lpstr>'Posto diurno armado 12x36h'!MOD_4.1</vt:lpstr>
      <vt:lpstr>'Posto noturno armado 12x36h'!MOD_4.1</vt:lpstr>
      <vt:lpstr>'Posto diurno armado 12x36h'!MOD_4.2</vt:lpstr>
      <vt:lpstr>'Posto noturno armado 12x36h'!MOD_4.2</vt:lpstr>
      <vt:lpstr>'Posto diurno armado 12x36h'!MOD_5</vt:lpstr>
      <vt:lpstr>'Posto noturno armado 12x36h'!MOD_5</vt:lpstr>
      <vt:lpstr>'Posto diurno armado 12x36h'!MOD_6</vt:lpstr>
      <vt:lpstr>'Posto noturno armado 12x36h'!MOD_6</vt:lpstr>
      <vt:lpstr>'Posto diurno armado 12x36h'!MOD_7</vt:lpstr>
      <vt:lpstr>'Posto noturno armado 12x36h'!MOD_7</vt:lpstr>
      <vt:lpstr>'Posto noturno armado 12x36h'!SALARIOBASE</vt:lpstr>
      <vt:lpstr>SALARIOBASE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Fernando Fernandes de Lima</cp:lastModifiedBy>
  <cp:lastPrinted>2018-09-25T20:00:10Z</cp:lastPrinted>
  <dcterms:created xsi:type="dcterms:W3CDTF">2010-12-08T17:56:29Z</dcterms:created>
  <dcterms:modified xsi:type="dcterms:W3CDTF">2020-10-14T17:37:13Z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0x0101008671D0A5587CD749ADDCA4F285E22B43</vt:lpwstr>
  </property>
</Properties>
</file>